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J:\2022 Website\Tech-Support\"/>
    </mc:Choice>
  </mc:AlternateContent>
  <xr:revisionPtr revIDLastSave="0" documentId="8_{F5FD6185-8EEA-48BA-AD5F-989AB51E47D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213" i="5"/>
  <c r="S58" i="5"/>
  <c r="S42" i="5"/>
  <c r="S74" i="5"/>
  <c r="Q4" i="5" l="1"/>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413" i="5" l="1"/>
  <c r="R2325" i="5"/>
  <c r="R2381" i="5"/>
  <c r="I2342" i="5"/>
  <c r="E379" i="5"/>
  <c r="X379" i="5" s="1"/>
  <c r="R1681" i="5"/>
  <c r="H2342" i="5"/>
  <c r="F2342" i="5"/>
  <c r="F2413" i="5"/>
  <c r="I2413" i="5"/>
  <c r="I2325" i="5"/>
  <c r="J1681" i="5"/>
  <c r="J2413" i="5"/>
  <c r="J2325" i="5"/>
  <c r="I175" i="5"/>
  <c r="C5" i="5"/>
  <c r="B5" i="5"/>
  <c r="C6" i="5"/>
  <c r="B6" i="5"/>
  <c r="C2456" i="5"/>
  <c r="B2456" i="5"/>
  <c r="C2455" i="5"/>
  <c r="V2455" i="5" s="1"/>
  <c r="G2455" i="5" s="1"/>
  <c r="B2455" i="5"/>
  <c r="C11" i="6"/>
  <c r="C10" i="6"/>
  <c r="C8"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H36" i="6" l="1"/>
  <c r="D36" i="6" s="1"/>
  <c r="AB6" i="5"/>
  <c r="V6" i="5"/>
  <c r="G6" i="5" s="1"/>
  <c r="AB5" i="5"/>
  <c r="V5" i="5"/>
  <c r="G5" i="5" s="1"/>
  <c r="AB2455" i="5"/>
  <c r="AB2456" i="5"/>
  <c r="V2456" i="5"/>
  <c r="G2456" i="5"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2455" i="5"/>
  <c r="S2455" i="5"/>
  <c r="H5" i="5" l="1"/>
  <c r="E5" i="5"/>
  <c r="J5" i="5"/>
  <c r="R5" i="5"/>
  <c r="I5" i="5"/>
  <c r="F5" i="5"/>
  <c r="R6" i="5"/>
  <c r="I6" i="5"/>
  <c r="F6" i="5"/>
  <c r="H6" i="5"/>
  <c r="J6" i="5"/>
  <c r="E6" i="5"/>
  <c r="J2456" i="5"/>
  <c r="H2456" i="5"/>
  <c r="F2456" i="5"/>
  <c r="I2456" i="5"/>
  <c r="E2456" i="5"/>
  <c r="R2456" i="5"/>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T2456" i="5"/>
  <c r="T5" i="5"/>
  <c r="T6" i="5"/>
  <c r="X6" i="5" l="1"/>
  <c r="X5" i="5"/>
  <c r="X2456" i="5"/>
  <c r="C68" i="6"/>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 r="S2456"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<sst xmlns="http://schemas.openxmlformats.org/spreadsheetml/2006/main" count="21965" uniqueCount="15610">
  <si>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</si>
  <si>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</si>
  <si>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</si>
  <si>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</si>
  <si>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</si>
  <si>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</si>
  <si>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</si>
  <si>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</si>
  <si>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</si>
  <si>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</si>
  <si>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</si>
  <si>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</si>
  <si>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</si>
  <si>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</si>
  <si>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</si>
  <si>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</si>
  <si>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</si>
  <si>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</si>
  <si>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</si>
  <si>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</si>
  <si>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</si>
  <si>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</si>
  <si>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</si>
  <si>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</si>
  <si>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</si>
  <si>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</si>
  <si>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</si>
  <si>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</si>
  <si>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</si>
  <si>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</si>
  <si>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</si>
  <si>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</si>
  <si>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</si>
  <si>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</si>
  <si>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</si>
  <si>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</si>
  <si>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</si>
  <si>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</si>
  <si>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</si>
  <si>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</si>
  <si>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</si>
  <si>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</si>
  <si>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</si>
  <si>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</si>
  <si>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</si>
  <si>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</si>
  <si>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</si>
  <si>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</si>
  <si>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</si>
  <si>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</si>
  <si>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</si>
  <si>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</si>
  <si>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</si>
  <si>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</si>
  <si>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</si>
  <si>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</si>
  <si>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</si>
  <si>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</si>
  <si>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</si>
  <si>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</si>
  <si>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</si>
  <si>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</si>
  <si>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</si>
  <si>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</si>
  <si>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</si>
  <si>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</si>
  <si>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</si>
  <si>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</si>
  <si>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</si>
  <si>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</si>
  <si>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</si>
  <si>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</si>
  <si>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</si>
  <si>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</si>
  <si>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</si>
  <si>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</si>
  <si>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</si>
  <si>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</si>
  <si>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</si>
  <si>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</si>
  <si>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</si>
  <si>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</si>
  <si>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</si>
  <si>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</si>
  <si>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</si>
  <si>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</si>
  <si>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</si>
  <si>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</si>
  <si>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</si>
  <si>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</si>
  <si>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</si>
  <si>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</si>
  <si>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</si>
  <si>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</si>
  <si>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</si>
  <si>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</si>
  <si>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</si>
  <si>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</si>
  <si>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</si>
  <si>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</si>
  <si>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</si>
  <si>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</si>
  <si>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</si>
  <si>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</si>
  <si>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</si>
  <si>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</si>
  <si>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</si>
  <si>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</si>
  <si>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</si>
  <si>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</si>
  <si>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</si>
  <si>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</si>
  <si>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</si>
  <si>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</si>
  <si>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</si>
  <si>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</si>
  <si>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</si>
  <si>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</si>
  <si>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</si>
  <si>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</si>
  <si>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</si>
  <si>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</si>
  <si>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</si>
  <si>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</si>
  <si>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</si>
  <si>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</si>
  <si>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</si>
  <si>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</si>
  <si>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</si>
  <si>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</si>
  <si>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</si>
  <si>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</si>
  <si>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</si>
  <si>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</si>
  <si>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</si>
  <si>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</si>
  <si>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</si>
  <si>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</si>
  <si>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</si>
  <si>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</si>
  <si>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</si>
  <si>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</si>
  <si>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</si>
  <si>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</si>
  <si>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</si>
  <si>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</si>
  <si>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</si>
  <si>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</si>
  <si>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</si>
  <si>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</si>
  <si>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</si>
  <si>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</si>
  <si>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</si>
  <si>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</si>
  <si>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</si>
  <si>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</si>
  <si>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</si>
  <si>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</si>
  <si>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</si>
  <si>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</si>
  <si>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</si>
  <si>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</si>
  <si>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</si>
  <si>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</si>
  <si>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</si>
  <si>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</si>
  <si>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</si>
  <si>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</si>
  <si>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</si>
  <si>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</si>
  <si>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</si>
  <si>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</si>
  <si>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</si>
  <si>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</si>
  <si>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</si>
  <si>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</si>
  <si>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</si>
  <si>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</si>
  <si>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</si>
  <si>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</si>
  <si>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</si>
  <si>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</si>
  <si>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</si>
  <si>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</si>
  <si>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</si>
  <si>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</si>
  <si>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</si>
  <si>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</si>
  <si>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</si>
  <si>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</si>
  <si>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</si>
  <si>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</si>
  <si>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</si>
  <si>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</si>
  <si>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</si>
  <si>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</si>
  <si>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</si>
  <si>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</si>
  <si>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</si>
  <si>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</si>
  <si>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</si>
  <si>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</si>
  <si>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</si>
  <si>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</si>
  <si>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</si>
  <si>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</si>
  <si>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</si>
  <si>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</si>
  <si>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</si>
  <si>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</si>
  <si>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</si>
  <si>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</si>
  <si>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</si>
  <si>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</si>
  <si>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</si>
  <si>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</si>
  <si>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</si>
  <si>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</si>
  <si>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</si>
  <si>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</si>
  <si>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</si>
  <si>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</si>
  <si>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</si>
  <si>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</si>
  <si>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</si>
  <si>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</si>
  <si>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</si>
  <si>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</si>
  <si>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</si>
  <si>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</si>
  <si>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</si>
  <si>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</si>
  <si>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</si>
  <si>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</si>
  <si>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</si>
  <si>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</si>
  <si>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</si>
  <si>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</si>
  <si>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</si>
  <si>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</si>
  <si>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</si>
  <si>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</si>
  <si>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</si>
  <si>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</si>
  <si>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</si>
  <si>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</si>
  <si>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</si>
  <si>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</si>
  <si>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</si>
  <si>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</si>
  <si>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</si>
  <si>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</si>
  <si>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</si>
  <si>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</si>
  <si>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</si>
  <si>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</si>
  <si>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</si>
  <si>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</si>
  <si>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</si>
  <si>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</si>
  <si>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</si>
  <si>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</si>
  <si>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</si>
  <si>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</si>
  <si>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</si>
  <si>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</si>
  <si>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</si>
  <si>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</si>
  <si>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</si>
  <si>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</si>
  <si>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</si>
  <si>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</si>
  <si>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</si>
  <si>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</si>
  <si>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</si>
  <si>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</si>
  <si>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</si>
  <si>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</si>
  <si>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</si>
  <si>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</si>
  <si>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</si>
  <si>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</si>
  <si>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</si>
  <si>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</si>
  <si>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</si>
  <si>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</si>
  <si>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</si>
  <si>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</si>
  <si>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</si>
  <si>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</si>
  <si>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</si>
  <si>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</si>
  <si>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</si>
  <si>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</si>
  <si>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</si>
  <si>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</si>
  <si>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</si>
  <si>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</si>
  <si>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</si>
  <si>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</si>
  <si>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</si>
  <si>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</si>
  <si>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</si>
  <si>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</si>
  <si>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</si>
  <si>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</si>
  <si>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</si>
  <si>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</si>
  <si>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</si>
  <si>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</si>
  <si>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</si>
  <si>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</si>
  <si>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</si>
  <si>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</si>
  <si>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</si>
  <si>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</si>
  <si>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</si>
  <si>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</si>
  <si>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</si>
  <si>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</si>
  <si>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</si>
  <si>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</si>
  <si>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</si>
  <si>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</si>
  <si>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</si>
  <si>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</si>
  <si>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</si>
  <si>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</si>
  <si>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</si>
  <si>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</si>
  <si>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</si>
  <si>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</si>
  <si>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</si>
  <si>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</si>
  <si>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</si>
  <si>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</si>
  <si>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</si>
  <si>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</si>
  <si>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</si>
  <si>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</si>
  <si>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</si>
  <si>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</si>
  <si>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</si>
  <si>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</si>
  <si>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</si>
  <si>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</si>
  <si>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</si>
  <si>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</si>
  <si>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</si>
  <si>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</si>
  <si>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</si>
  <si>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</si>
  <si>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</si>
  <si>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</si>
  <si>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</si>
  <si>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</si>
  <si>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</si>
  <si>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</si>
  <si>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</si>
  <si>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</si>
  <si>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</si>
  <si>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</si>
  <si>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</si>
  <si>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</si>
  <si>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</si>
  <si>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</si>
  <si>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</si>
  <si>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</si>
  <si>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</si>
  <si>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</si>
  <si>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</si>
  <si>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</si>
  <si>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</si>
  <si>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</si>
  <si>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</si>
  <si>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</si>
  <si>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</si>
  <si>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</si>
  <si>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</si>
  <si>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</si>
  <si>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</si>
  <si>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</si>
  <si>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</si>
  <si>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</si>
  <si>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</si>
  <si>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</si>
  <si>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</si>
  <si>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</si>
  <si>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</si>
  <si>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</si>
  <si>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</si>
  <si>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</si>
  <si>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</si>
  <si>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</si>
  <si>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</si>
  <si>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</si>
  <si>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</si>
  <si>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</si>
  <si>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</si>
  <si>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</si>
  <si>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</si>
  <si>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</si>
  <si>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</si>
  <si>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</si>
  <si>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</si>
  <si>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</si>
  <si>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</si>
  <si>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</si>
  <si>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</si>
  <si>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</si>
  <si>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</si>
  <si>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</si>
  <si>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</si>
  <si>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</si>
  <si>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</si>
  <si>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</si>
  <si>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</si>
  <si>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</si>
  <si>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</si>
  <si>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</si>
  <si>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</si>
  <si>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</si>
  <si>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</si>
  <si>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</si>
  <si>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</si>
  <si>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</si>
  <si>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</si>
  <si>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</si>
  <si>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</si>
  <si>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</si>
  <si>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</si>
  <si>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</si>
  <si>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</si>
  <si>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</si>
  <si>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</si>
  <si>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</si>
  <si>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</si>
  <si>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</si>
  <si>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</si>
  <si>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</si>
  <si>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</si>
  <si>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</si>
  <si>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</si>
  <si>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</si>
  <si>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</si>
  <si>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</si>
  <si>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</si>
  <si>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</si>
  <si>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</si>
  <si>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</si>
  <si>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</si>
  <si>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</si>
  <si>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</si>
  <si>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</si>
  <si>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</si>
  <si>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</si>
  <si>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</si>
  <si>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</si>
  <si>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</si>
  <si>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</si>
  <si>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</si>
  <si>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</si>
  <si>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</si>
  <si>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</si>
  <si>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</si>
  <si>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</si>
  <si>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</si>
  <si>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</si>
  <si>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</si>
  <si>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</si>
  <si>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</si>
  <si>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</si>
  <si>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</si>
  <si>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</si>
  <si>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</si>
  <si>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</si>
  <si>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</si>
  <si>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</si>
  <si>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</si>
  <si>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</si>
  <si>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</si>
  <si>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</si>
  <si>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</si>
  <si>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</si>
  <si>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</si>
  <si>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</si>
  <si>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</si>
  <si>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</si>
  <si>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</si>
  <si>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</si>
  <si>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</si>
  <si>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</si>
  <si>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</si>
  <si>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</si>
  <si>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</si>
  <si>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</si>
  <si>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</si>
  <si>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</si>
  <si>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</si>
  <si>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</si>
  <si>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</si>
  <si>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</si>
  <si>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</si>
  <si>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</si>
  <si>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</si>
  <si>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</si>
  <si>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</si>
  <si>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</si>
  <si>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</si>
  <si>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</si>
  <si>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</si>
  <si>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</si>
  <si>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</si>
  <si>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</si>
  <si>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</si>
  <si>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</si>
  <si>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</si>
  <si>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</si>
  <si>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</si>
  <si>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</si>
  <si>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</si>
  <si>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</si>
  <si>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</si>
  <si>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</si>
  <si>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</si>
  <si>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</si>
  <si>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</si>
  <si>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</si>
  <si>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</si>
  <si>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</si>
  <si>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</si>
  <si>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</si>
  <si>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</si>
  <si>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</si>
  <si>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</si>
  <si>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</si>
  <si>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</si>
  <si>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</si>
  <si>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</si>
  <si>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</si>
  <si>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</si>
  <si>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</si>
  <si>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</si>
  <si>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</si>
  <si>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</si>
  <si>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</si>
  <si>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</si>
  <si>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</si>
  <si>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</si>
  <si>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</si>
  <si>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</si>
  <si>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</si>
  <si>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</si>
  <si>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</si>
  <si>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</si>
  <si>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</si>
  <si>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</si>
  <si>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</si>
  <si>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</si>
  <si>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</si>
  <si>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</si>
  <si>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</si>
  <si>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</si>
  <si>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</si>
  <si>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</si>
  <si>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</si>
  <si>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</si>
  <si>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</si>
  <si>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</si>
  <si>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</si>
  <si>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</si>
  <si>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</si>
  <si>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</si>
  <si>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</si>
  <si>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</si>
  <si>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</si>
  <si>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</si>
  <si>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</si>
  <si>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</si>
  <si>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</si>
  <si>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</si>
  <si>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</si>
  <si>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</si>
  <si>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</si>
  <si>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</si>
  <si>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</si>
  <si>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</si>
  <si>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</si>
  <si>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</si>
  <si>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</si>
  <si>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</si>
  <si>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</si>
  <si>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</si>
  <si>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</si>
  <si>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</si>
  <si>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</si>
  <si>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</si>
  <si>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</si>
  <si>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</si>
  <si>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</si>
  <si>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</si>
  <si>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</si>
  <si>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</si>
  <si>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</si>
  <si>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</si>
  <si>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</si>
  <si>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</si>
  <si>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</si>
  <si>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</si>
  <si>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</si>
  <si>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</si>
  <si>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</si>
  <si>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</si>
  <si>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</si>
  <si>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</si>
  <si>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</si>
  <si>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</si>
  <si>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</si>
  <si>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</si>
  <si>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</si>
  <si>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</si>
  <si>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</si>
  <si>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</si>
  <si>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</si>
  <si>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</si>
  <si>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</si>
  <si>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</si>
  <si>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</si>
  <si>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</si>
  <si>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</si>
  <si>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</si>
  <si>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</si>
  <si>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</si>
  <si>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</si>
  <si>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</si>
  <si>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</si>
  <si>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</si>
  <si>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</si>
  <si>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</si>
  <si>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</si>
  <si>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</si>
  <si>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</si>
  <si>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</si>
  <si>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</si>
  <si>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</si>
  <si>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</si>
  <si>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</si>
  <si>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</si>
  <si>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</si>
  <si>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</si>
  <si>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</si>
  <si>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</si>
  <si>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</si>
  <si>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</si>
  <si>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</si>
  <si>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</si>
  <si>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</si>
  <si>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</si>
  <si>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</si>
  <si>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</si>
  <si>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</si>
  <si>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</si>
  <si>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</si>
  <si>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</si>
  <si>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</si>
  <si>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</si>
  <si>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</si>
  <si>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</si>
  <si>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</si>
  <si>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</si>
  <si>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</si>
  <si>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</si>
  <si>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</si>
  <si>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</si>
  <si>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</si>
  <si>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</si>
  <si>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</si>
  <si>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</si>
  <si>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</si>
  <si>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</si>
  <si>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</si>
  <si>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</si>
  <si>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</si>
  <si>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</si>
  <si>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</si>
  <si>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</si>
  <si>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</si>
  <si>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</si>
  <si>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</si>
  <si>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</si>
  <si>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</si>
  <si>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</si>
  <si>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</si>
  <si>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</si>
  <si>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</si>
  <si>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</si>
  <si>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</si>
  <si>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</si>
  <si>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</si>
  <si>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</si>
  <si>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</si>
  <si>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</si>
  <si>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</si>
  <si>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</si>
  <si>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</si>
  <si>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</si>
  <si>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</si>
  <si>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</si>
  <si>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</si>
  <si>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</si>
  <si>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</si>
  <si>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</si>
  <si>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</si>
  <si>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</si>
  <si>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</si>
  <si>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</si>
  <si>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</si>
  <si>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</si>
  <si>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</si>
  <si>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</si>
  <si>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</si>
  <si>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</si>
  <si>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</si>
  <si>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</si>
  <si>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</si>
  <si>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</si>
  <si>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</si>
  <si>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</si>
  <si>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</si>
  <si>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</si>
  <si>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</si>
  <si>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</si>
  <si>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</si>
  <si>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</si>
  <si>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</si>
  <si>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</si>
  <si>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</si>
  <si>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</si>
  <si>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</si>
  <si>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</si>
  <si>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</si>
  <si>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</si>
  <si>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</si>
  <si>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</si>
  <si>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</si>
  <si>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</si>
  <si>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</si>
  <si>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</si>
  <si>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</si>
  <si>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</si>
  <si>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</si>
  <si>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</si>
  <si>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</si>
  <si>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</si>
  <si>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</si>
  <si>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</si>
  <si>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</si>
  <si>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</si>
  <si>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</si>
  <si>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</si>
  <si>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</si>
  <si>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</si>
  <si>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</si>
  <si>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</si>
  <si>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</si>
  <si>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</si>
  <si>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</si>
  <si>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</si>
  <si>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</si>
  <si>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</si>
  <si>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</si>
  <si>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</si>
  <si>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</si>
  <si>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</si>
  <si>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</si>
  <si>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</si>
  <si>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</si>
  <si>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</si>
  <si>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</si>
  <si>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</si>
  <si>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</si>
  <si>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</si>
  <si>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</si>
  <si>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</si>
  <si>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</si>
  <si>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</si>
  <si>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</si>
  <si>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</si>
  <si>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</si>
  <si>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</si>
  <si>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</si>
  <si>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</si>
  <si>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</si>
  <si>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</si>
  <si>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</si>
  <si>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</si>
  <si>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</si>
  <si>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</si>
  <si>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</si>
  <si>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</si>
  <si>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</si>
  <si>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</si>
  <si>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</si>
  <si>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</si>
  <si>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</si>
  <si>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</si>
  <si>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</si>
  <si>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</si>
  <si>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</si>
  <si>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</si>
  <si>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</si>
  <si>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</si>
  <si>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</si>
  <si>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</si>
  <si>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</si>
  <si>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</si>
  <si>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</si>
  <si>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</si>
  <si>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</si>
  <si>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</si>
  <si>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</si>
  <si>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</si>
  <si>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</si>
  <si>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</si>
  <si>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</si>
  <si>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</si>
  <si>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</si>
  <si>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</si>
  <si>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</si>
  <si>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</si>
  <si>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</si>
  <si>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</si>
  <si>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</si>
  <si>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</si>
  <si>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</si>
  <si>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</si>
  <si>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</si>
  <si>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</si>
  <si>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</si>
  <si>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</si>
  <si>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</si>
  <si>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</si>
  <si>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</si>
  <si>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</si>
  <si>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</si>
  <si>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</si>
  <si>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</si>
  <si>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</si>
  <si>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</si>
  <si>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</si>
  <si>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</si>
  <si>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</si>
  <si>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</si>
  <si>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</si>
  <si>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</si>
  <si>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</si>
  <si>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</si>
  <si>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</si>
  <si>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</si>
  <si>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</si>
  <si>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</si>
  <si>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</si>
  <si>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</si>
  <si>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</si>
  <si>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</si>
  <si>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</si>
  <si>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</si>
  <si>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</si>
  <si>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</si>
  <si>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</si>
  <si>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</si>
  <si>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</si>
  <si>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</si>
  <si>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</si>
  <si>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</si>
  <si>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</si>
  <si>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</si>
  <si>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</si>
  <si>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</si>
  <si>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</si>
  <si>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</si>
  <si>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</si>
  <si>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</si>
  <si>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</si>
  <si>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</si>
  <si>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</si>
  <si>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</si>
  <si>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</si>
  <si>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</si>
  <si>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</si>
  <si>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</si>
  <si>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</si>
  <si>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</si>
  <si>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</si>
  <si>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</si>
  <si>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</si>
  <si>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</si>
  <si>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</si>
  <si>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</si>
  <si>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</si>
  <si>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</si>
  <si>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</si>
  <si>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</si>
  <si>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</si>
  <si>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</si>
  <si>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</si>
  <si>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</si>
  <si>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</si>
  <si>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</si>
  <si>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</si>
  <si>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</si>
  <si>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</si>
  <si>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</si>
  <si>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</si>
  <si>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</si>
  <si>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</si>
  <si>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</si>
  <si>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</si>
  <si>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</si>
  <si>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</si>
  <si>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</si>
  <si>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</si>
  <si>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</si>
  <si>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</si>
  <si>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</si>
  <si>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</si>
  <si>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</si>
  <si>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</si>
  <si>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</si>
  <si>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</si>
  <si>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</si>
  <si>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</si>
  <si>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</si>
  <si>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</si>
  <si>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</si>
  <si>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</si>
  <si>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</si>
  <si>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</si>
  <si>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</si>
  <si>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</si>
  <si>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</si>
  <si>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</si>
  <si>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</si>
  <si>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</si>
  <si>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</si>
  <si>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</si>
  <si>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</si>
  <si>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</si>
  <si>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</si>
  <si>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</si>
  <si>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</si>
  <si>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</si>
  <si>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</si>
  <si>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</si>
  <si>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</si>
  <si>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</si>
  <si>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</si>
  <si>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</si>
  <si>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</si>
  <si>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</si>
  <si>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</si>
  <si>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</si>
  <si>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</si>
  <si>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</si>
  <si>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</si>
  <si>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</si>
  <si>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</si>
  <si>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</si>
  <si>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</si>
  <si>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</si>
  <si>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</si>
  <si>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</si>
  <si>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</si>
  <si>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</si>
  <si>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</si>
  <si>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</si>
  <si>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</si>
  <si>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</si>
  <si>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</si>
  <si>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</si>
  <si>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</si>
  <si>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</si>
  <si>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</si>
  <si>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</si>
  <si>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</si>
  <si>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</si>
  <si>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</si>
  <si>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</si>
  <si>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</si>
  <si>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</si>
  <si>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</si>
  <si>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</si>
  <si>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</si>
  <si>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</si>
  <si>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</si>
  <si>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</si>
  <si>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</si>
  <si>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</si>
  <si>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</si>
  <si>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</si>
  <si>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</si>
  <si>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</si>
  <si>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</si>
  <si>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</si>
  <si>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</si>
  <si>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</si>
  <si>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</si>
  <si>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</si>
  <si>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</si>
  <si>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</si>
  <si>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</si>
  <si>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</si>
  <si>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</si>
  <si>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</si>
  <si>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</si>
  <si>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</si>
  <si>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</si>
  <si>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</si>
  <si>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</si>
  <si>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</si>
  <si>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</si>
  <si>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</si>
  <si>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</si>
  <si>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</si>
  <si>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</si>
  <si>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</si>
  <si>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</si>
  <si>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</si>
  <si>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</si>
  <si>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</si>
  <si>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</si>
  <si>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</si>
  <si>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</si>
  <si>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</si>
  <si>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</si>
  <si>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</si>
  <si>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</si>
  <si>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</si>
  <si>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</si>
  <si>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</si>
  <si>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</si>
  <si>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</si>
  <si>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</si>
  <si>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</si>
  <si>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</si>
  <si>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</si>
  <si>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</si>
  <si>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</si>
  <si>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</si>
  <si>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</si>
  <si>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</si>
  <si>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</si>
  <si>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</si>
  <si>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</si>
  <si>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</si>
  <si>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</si>
  <si>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</si>
  <si>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</si>
  <si>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</si>
  <si>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</si>
  <si>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</si>
  <si>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</si>
  <si>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</si>
  <si>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</si>
  <si>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</si>
  <si>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</si>
  <si>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</si>
  <si>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</si>
  <si>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</si>
  <si>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</si>
  <si>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</si>
  <si>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</si>
  <si>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</si>
  <si>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</si>
  <si>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</si>
  <si>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</si>
  <si>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</si>
  <si>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</si>
  <si>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</si>
  <si>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</si>
  <si>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</si>
  <si>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</si>
  <si>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</si>
  <si>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</si>
  <si>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</si>
  <si>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</si>
  <si>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</si>
  <si>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</si>
  <si>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</si>
  <si>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</si>
  <si>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</si>
  <si>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</si>
  <si>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</si>
  <si>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</si>
  <si>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</si>
  <si>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</si>
  <si>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</si>
  <si>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</si>
  <si>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</si>
  <si>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</si>
  <si>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</si>
  <si>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</si>
  <si>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</si>
  <si>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</si>
  <si>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</si>
  <si>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</si>
  <si>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</si>
  <si>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</si>
  <si>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</si>
  <si>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</si>
  <si>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</si>
  <si>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</si>
  <si>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</si>
  <si>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</si>
  <si>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</si>
  <si>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</si>
  <si>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</si>
  <si>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</si>
  <si>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</si>
  <si>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</si>
  <si>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</si>
  <si>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</si>
  <si>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</si>
  <si>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</si>
  <si>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</si>
  <si>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</si>
  <si>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</si>
  <si>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</si>
  <si>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</si>
  <si>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</si>
  <si>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</si>
  <si>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</si>
  <si>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</si>
  <si>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</si>
  <si>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</si>
  <si>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</si>
  <si>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</si>
  <si>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</si>
  <si>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</si>
  <si>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</si>
  <si>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</si>
  <si>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</si>
  <si>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</si>
  <si>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</si>
  <si>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</si>
  <si>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</si>
  <si>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</si>
  <si>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</si>
  <si>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</si>
  <si>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</si>
  <si>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</si>
  <si>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</si>
  <si>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</si>
  <si>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</si>
  <si>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</si>
  <si>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</si>
  <si>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</si>
  <si>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</si>
  <si>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</si>
  <si>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</si>
  <si>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</si>
  <si>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</si>
  <si>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</si>
  <si>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</si>
  <si>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</si>
  <si>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</si>
  <si>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</si>
  <si>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</si>
  <si>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</si>
  <si>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</si>
  <si>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</si>
  <si>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</si>
  <si>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</si>
  <si>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</si>
  <si>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</si>
  <si>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</si>
  <si>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</si>
  <si>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</si>
  <si>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</si>
  <si>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</si>
  <si>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</si>
  <si>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</si>
  <si>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</si>
  <si>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</si>
  <si>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</si>
  <si>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</si>
  <si>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</si>
  <si>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</si>
  <si>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</si>
  <si>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</si>
  <si>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</si>
  <si>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</si>
  <si>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</si>
  <si>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</si>
  <si>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</si>
  <si>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</si>
  <si>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</si>
  <si>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</si>
  <si>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</si>
  <si>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</si>
  <si>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</si>
  <si>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</si>
  <si>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</si>
  <si>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</si>
  <si>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</si>
  <si>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</si>
  <si>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</si>
  <si>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</si>
  <si>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</si>
  <si>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</si>
  <si>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</si>
  <si>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</si>
  <si>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</si>
  <si>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</si>
  <si>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</si>
  <si>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</si>
  <si>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</si>
  <si>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</si>
  <si>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</si>
  <si>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</si>
  <si>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</si>
  <si>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</si>
  <si>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</si>
  <si>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</si>
  <si>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</si>
  <si>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</si>
  <si>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</si>
  <si>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</si>
  <si>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</si>
  <si>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</si>
  <si>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</si>
  <si>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</si>
  <si>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</si>
  <si>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</si>
  <si>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</si>
  <si>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</si>
  <si>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</si>
  <si>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</si>
  <si>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</si>
  <si>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</si>
  <si>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</si>
  <si>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</si>
  <si>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</si>
  <si>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</si>
  <si>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</si>
  <si>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</si>
  <si>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</si>
  <si>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</si>
  <si>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</si>
  <si>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</si>
  <si>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</si>
  <si>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</si>
  <si>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</si>
  <si>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</si>
  <si>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</si>
  <si>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</si>
  <si>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</si>
  <si>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</si>
  <si>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</si>
  <si>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</si>
  <si>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</si>
  <si>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</si>
  <si>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</si>
  <si>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</si>
  <si>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</si>
  <si>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</si>
  <si>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</si>
  <si>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</si>
  <si>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</si>
  <si>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</si>
  <si>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</si>
  <si>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</si>
  <si>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</si>
  <si>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</si>
  <si>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</si>
  <si>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</si>
  <si>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</si>
  <si>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</si>
  <si>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</si>
  <si>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</si>
  <si>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</si>
  <si>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</si>
  <si>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</si>
  <si>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</si>
  <si>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</si>
  <si>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</si>
  <si>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</si>
  <si>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</si>
  <si>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</si>
  <si>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</si>
  <si>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</si>
  <si>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</si>
  <si>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</si>
  <si>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</si>
  <si>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</si>
  <si>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</si>
  <si>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</si>
  <si>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</si>
  <si>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</si>
  <si>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</si>
  <si>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</si>
  <si>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</si>
  <si>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</si>
  <si>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</si>
  <si>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</si>
  <si>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</si>
  <si>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</si>
  <si>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</si>
  <si>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</si>
  <si>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</si>
  <si>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</si>
  <si>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</si>
  <si>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</si>
  <si>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</si>
  <si>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</si>
  <si>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</si>
  <si>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</si>
  <si>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</si>
  <si>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</si>
  <si>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</si>
  <si>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</si>
  <si>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</si>
  <si>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</si>
  <si>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</si>
  <si>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</si>
  <si>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</si>
  <si>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</si>
  <si>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</si>
  <si>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</si>
  <si>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</si>
  <si>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</si>
  <si>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</si>
  <si>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</si>
  <si>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</si>
  <si>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</si>
  <si>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</si>
  <si>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</si>
  <si>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</si>
  <si>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</si>
  <si>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</si>
  <si>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</si>
  <si>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</si>
  <si>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</si>
  <si>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</si>
  <si>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</si>
  <si>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</si>
  <si>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</si>
  <si>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</si>
  <si>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</si>
  <si>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</si>
  <si>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</si>
  <si>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</si>
  <si>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</si>
  <si>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</si>
  <si>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</si>
  <si>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</si>
  <si>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</si>
  <si>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</si>
  <si>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</si>
  <si>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</si>
  <si>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</si>
  <si>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</si>
  <si>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</si>
  <si>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</si>
  <si>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</si>
  <si>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</si>
  <si>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</si>
  <si>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</si>
  <si>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</si>
  <si>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</si>
  <si>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</si>
  <si>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</si>
  <si>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</si>
  <si>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</si>
  <si>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</si>
  <si>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</si>
  <si>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</si>
  <si>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</si>
  <si>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</si>
  <si>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</si>
  <si>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</si>
  <si>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</si>
  <si>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</si>
  <si>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</si>
  <si>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</si>
  <si>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</si>
  <si>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</si>
  <si>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</si>
  <si>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</si>
  <si>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</si>
  <si>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</si>
  <si>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</si>
  <si>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</si>
  <si>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</si>
  <si>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</si>
  <si>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</si>
  <si>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</si>
  <si>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</si>
  <si>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</si>
  <si>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</si>
  <si>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</si>
  <si>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</si>
  <si>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</si>
  <si>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</si>
  <si>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</si>
  <si>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</si>
  <si>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</si>
  <si>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</si>
  <si>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</si>
  <si>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</si>
  <si>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</si>
  <si>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</si>
  <si>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</si>
  <si>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</si>
  <si>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</si>
  <si>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</si>
  <si>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</si>
  <si>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</si>
  <si>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</si>
  <si>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</si>
  <si>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</si>
  <si>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</si>
  <si>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</si>
  <si>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</si>
  <si>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</si>
  <si>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</si>
  <si>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</si>
  <si>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</si>
  <si>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</si>
  <si>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</si>
  <si>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</si>
  <si>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</si>
  <si>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</si>
  <si>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</si>
  <si>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</si>
  <si>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</si>
  <si>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</si>
  <si>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</si>
  <si>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</si>
  <si>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</si>
  <si>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</si>
  <si>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</si>
  <si>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</si>
  <si>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</si>
  <si>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</si>
  <si>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</si>
  <si>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</si>
  <si>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</si>
  <si>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</si>
  <si>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</si>
  <si>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</si>
  <si>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</si>
  <si>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</si>
  <si>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</si>
  <si>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</si>
  <si>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</si>
  <si>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</si>
  <si>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</si>
  <si>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</si>
  <si>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</si>
  <si>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</si>
  <si>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</si>
  <si>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</si>
  <si>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</si>
  <si>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</si>
  <si>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</si>
  <si>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</si>
  <si>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</si>
  <si>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</si>
  <si>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</si>
  <si>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</si>
  <si>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</si>
  <si>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</si>
  <si>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</si>
  <si>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</si>
  <si>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</si>
  <si>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</si>
  <si>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</si>
  <si>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</si>
  <si>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</si>
  <si>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</si>
  <si>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</si>
  <si>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</si>
  <si>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</si>
  <si>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</si>
  <si>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</si>
  <si>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</si>
  <si>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</si>
  <si>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</si>
  <si>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</si>
  <si>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</si>
  <si>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</si>
  <si>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</si>
  <si>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</si>
  <si>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</si>
  <si>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</si>
  <si>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</si>
  <si>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</si>
  <si>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</si>
  <si>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</si>
  <si>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</si>
  <si>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</si>
  <si>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</si>
  <si>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</si>
  <si>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</si>
  <si>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</si>
  <si>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</si>
  <si>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</si>
  <si>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</si>
  <si>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</si>
  <si>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</si>
  <si>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</si>
  <si>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</si>
  <si>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</si>
  <si>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</si>
  <si>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</si>
  <si>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</si>
  <si>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</si>
  <si>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</si>
  <si>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</si>
  <si>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</si>
  <si>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</si>
  <si>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</si>
  <si>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</si>
  <si>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</si>
  <si>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</si>
  <si>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</si>
  <si>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</si>
  <si>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</si>
  <si>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</si>
  <si>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</si>
  <si>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</si>
  <si>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</si>
  <si>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</si>
  <si>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</si>
  <si>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</si>
  <si>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</si>
  <si>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</si>
  <si>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</si>
  <si>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</si>
  <si>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</si>
  <si>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</si>
  <si>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</si>
  <si>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</si>
  <si>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</si>
  <si>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</si>
  <si>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</si>
  <si>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</si>
  <si>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</si>
  <si>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</si>
  <si>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</si>
  <si>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</si>
  <si>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</si>
  <si>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</si>
  <si>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</si>
  <si>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</si>
  <si>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</si>
  <si>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</si>
  <si>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</si>
  <si>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</si>
  <si>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</si>
  <si>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</si>
  <si>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</si>
  <si>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</si>
  <si>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</si>
  <si>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</si>
  <si>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</si>
  <si>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</si>
  <si>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</si>
  <si>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</si>
  <si>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</si>
  <si>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</si>
  <si>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</si>
  <si>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</si>
  <si>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</si>
  <si>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</si>
  <si>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</si>
  <si>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</si>
  <si>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</si>
  <si>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</si>
  <si>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</si>
  <si>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</si>
  <si>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</si>
  <si>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</si>
  <si>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</si>
  <si>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</si>
  <si>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</si>
  <si>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</si>
  <si>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</si>
  <si>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</si>
  <si>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</si>
  <si>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</si>
  <si>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</si>
  <si>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</si>
  <si>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</si>
  <si>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</si>
  <si>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</si>
  <si>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</si>
  <si>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</si>
  <si>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</si>
  <si>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</si>
  <si>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</si>
  <si>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</si>
  <si>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</si>
  <si>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</si>
  <si>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</si>
  <si>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</si>
  <si>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</si>
  <si>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</si>
  <si>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</si>
  <si>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</si>
  <si>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</si>
  <si>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</si>
  <si>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</si>
  <si>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</si>
  <si>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</si>
  <si>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</si>
  <si>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</si>
  <si>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</si>
  <si>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</si>
  <si>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</si>
  <si>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</si>
  <si>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</si>
  <si>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</si>
  <si>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</si>
  <si>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</si>
  <si>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</si>
  <si>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</si>
  <si>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</si>
  <si>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</si>
  <si>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</si>
  <si>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</si>
  <si>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</si>
  <si>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</si>
  <si>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</si>
  <si>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</si>
  <si>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</si>
  <si>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</si>
  <si>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</si>
  <si>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</si>
  <si>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</si>
  <si>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</si>
  <si>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</si>
  <si>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</si>
  <si>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</si>
  <si>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</si>
  <si>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</si>
  <si>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</si>
  <si>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</si>
  <si>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</si>
  <si>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</si>
  <si>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</si>
  <si>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</si>
  <si>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</si>
  <si>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</si>
  <si>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</si>
  <si>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</si>
  <si>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</si>
  <si>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</si>
  <si>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</si>
  <si>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</si>
  <si>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</si>
  <si>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</si>
  <si>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</si>
  <si>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</si>
  <si>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</si>
  <si>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</si>
  <si>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</si>
  <si>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</si>
  <si>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</si>
  <si>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</si>
  <si>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</si>
  <si>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</si>
  <si>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</si>
  <si>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</si>
  <si>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</si>
  <si>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</si>
  <si>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</si>
  <si>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</si>
  <si>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</si>
  <si>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</si>
  <si>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</si>
  <si>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</si>
  <si>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</si>
  <si>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</si>
  <si>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</si>
  <si>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</si>
  <si>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</si>
  <si>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</si>
  <si>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</si>
  <si>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</si>
  <si>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</si>
  <si>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</si>
  <si>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</si>
  <si>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</si>
  <si>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</si>
  <si>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</si>
  <si>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</si>
  <si>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</si>
  <si>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</si>
  <si>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</si>
  <si>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</si>
  <si>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</si>
  <si>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</si>
  <si>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</si>
  <si>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</si>
  <si>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</si>
  <si>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</si>
  <si>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</si>
  <si>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</si>
  <si>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</si>
  <si>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</si>
  <si>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</si>
  <si>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</si>
  <si>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</si>
  <si>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</si>
  <si>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</si>
  <si>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</si>
  <si>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</si>
  <si>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</si>
  <si>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</si>
  <si>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</si>
  <si>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</si>
  <si>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</si>
  <si>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</si>
  <si>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</si>
  <si>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</si>
  <si>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</si>
  <si>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</si>
  <si>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</si>
  <si>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</si>
  <si>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</si>
  <si>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</si>
  <si>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</si>
  <si>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</si>
  <si>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</si>
  <si>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</si>
  <si>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</si>
  <si>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</si>
  <si>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</si>
  <si>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</si>
  <si>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</si>
  <si>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</si>
  <si>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</si>
  <si>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</si>
  <si>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</si>
  <si>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</si>
  <si>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</si>
  <si>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</si>
  <si>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</si>
  <si>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</si>
  <si>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</si>
  <si>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</si>
  <si>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</si>
  <si>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</si>
  <si>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</si>
  <si>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</si>
  <si>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</si>
  <si>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</si>
  <si>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</si>
  <si>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</si>
  <si>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</si>
  <si>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</si>
  <si>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</si>
  <si>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</si>
  <si>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</si>
  <si>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</si>
  <si>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</si>
  <si>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</si>
  <si>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</si>
  <si>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</si>
  <si>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</si>
  <si>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</si>
  <si>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</si>
  <si>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</si>
  <si>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</si>
  <si>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</si>
  <si>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</si>
  <si>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</si>
  <si>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</si>
  <si>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</si>
  <si>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</si>
  <si>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</si>
  <si>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</si>
  <si>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</si>
  <si>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</si>
  <si>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</si>
  <si>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</si>
  <si>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</si>
  <si>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</si>
  <si>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</si>
  <si>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</si>
  <si>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</si>
  <si>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</si>
  <si>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</si>
  <si>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</si>
  <si>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</si>
  <si>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</si>
  <si>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</si>
  <si>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</si>
  <si>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</si>
  <si>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</si>
  <si>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</si>
  <si>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</si>
  <si>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</si>
  <si>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</si>
  <si>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</si>
  <si>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</si>
  <si>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</si>
  <si>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</si>
  <si>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</si>
  <si>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</si>
  <si>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</si>
  <si>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</si>
  <si>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</si>
  <si>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</si>
  <si>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</si>
  <si>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</si>
  <si>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</si>
  <si>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</si>
  <si>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</si>
  <si>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</si>
  <si>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</si>
  <si>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</si>
  <si>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</si>
  <si>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</si>
  <si>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</si>
  <si>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</si>
  <si>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</si>
  <si>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</si>
  <si>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</si>
  <si>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</si>
  <si>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</si>
  <si>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</si>
  <si>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</si>
  <si>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</si>
  <si>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</si>
  <si>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</si>
  <si>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</si>
  <si>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</si>
  <si>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</si>
  <si>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</si>
  <si>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</si>
  <si>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</si>
  <si>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</si>
  <si>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</si>
  <si>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</si>
  <si>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</si>
  <si>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</si>
  <si>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</si>
  <si>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</si>
  <si>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</si>
  <si>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</si>
  <si>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</si>
  <si>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</si>
  <si>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</si>
  <si>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</si>
  <si>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</si>
  <si>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</si>
  <si>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</si>
  <si>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</si>
  <si>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</si>
  <si>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</si>
  <si>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</si>
  <si>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</si>
  <si>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</si>
  <si>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</si>
  <si>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</si>
  <si>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</si>
  <si>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</si>
  <si>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</si>
  <si>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</si>
  <si>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</si>
  <si>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</si>
  <si>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</si>
  <si>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</si>
  <si>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</si>
  <si>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</si>
  <si>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</si>
  <si>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</si>
  <si>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</si>
  <si>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</si>
  <si>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</si>
  <si>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</si>
  <si>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</si>
  <si>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</si>
  <si>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</si>
  <si>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</si>
  <si>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</si>
  <si>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</si>
  <si>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</si>
  <si>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</si>
  <si>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</si>
  <si>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</si>
  <si>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</si>
  <si>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</si>
  <si>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</si>
  <si>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</si>
  <si>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</si>
  <si>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</si>
  <si>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</si>
  <si>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</si>
  <si>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</si>
  <si>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</si>
  <si>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</si>
  <si>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</si>
  <si>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</si>
  <si>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</si>
  <si>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</si>
  <si>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</si>
  <si>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</si>
  <si>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</si>
  <si>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</si>
  <si>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</si>
  <si>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</si>
  <si>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</si>
  <si>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</si>
  <si>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</si>
  <si>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</si>
  <si>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</si>
  <si>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</si>
  <si>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</si>
  <si>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</si>
  <si>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</si>
  <si>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</si>
  <si>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</si>
  <si>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</si>
  <si>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</si>
  <si>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</si>
  <si>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</si>
  <si>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</si>
  <si>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</si>
  <si>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</si>
  <si>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</si>
  <si>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</si>
  <si>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</si>
  <si>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</si>
  <si>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</si>
  <si>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</si>
  <si>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</si>
  <si>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</si>
  <si>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</si>
  <si>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</si>
  <si>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</si>
  <si>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</si>
  <si>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</si>
  <si>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</si>
  <si>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</si>
  <si>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</si>
  <si>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</si>
  <si>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</si>
  <si>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</si>
  <si>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</si>
  <si>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</si>
  <si>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</si>
  <si>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</si>
  <si>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</si>
  <si>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</si>
  <si>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</si>
  <si>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</si>
  <si>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</si>
  <si>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</si>
  <si>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</si>
  <si>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</si>
  <si>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</si>
  <si>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</si>
  <si>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</si>
  <si>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</si>
  <si>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</si>
  <si>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</si>
  <si>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</si>
  <si>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</si>
  <si>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</si>
  <si>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</si>
  <si>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</si>
  <si>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</si>
  <si>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</si>
  <si>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</si>
  <si>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</si>
  <si>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</si>
  <si>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</si>
  <si>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</si>
  <si>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</si>
  <si>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</si>
  <si>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</si>
  <si>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</si>
  <si>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</si>
  <si>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</si>
  <si>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</si>
  <si>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</si>
  <si>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</si>
  <si>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</si>
  <si>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</si>
  <si>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</si>
  <si>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</si>
  <si>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</si>
  <si>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</si>
  <si>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</si>
  <si>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</si>
  <si>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</si>
  <si>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</si>
  <si>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</si>
  <si>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</si>
  <si>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</si>
  <si>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</si>
  <si>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</si>
  <si>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</si>
  <si>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</si>
  <si>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</si>
  <si>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</si>
  <si>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</si>
  <si>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</si>
  <si>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</si>
  <si>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</si>
  <si>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</si>
  <si>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</si>
  <si>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</si>
  <si>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</si>
  <si>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</si>
  <si>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</si>
  <si>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</si>
  <si>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</si>
  <si>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</si>
  <si>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</si>
  <si>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</si>
  <si>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</si>
  <si>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</si>
  <si>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</si>
  <si>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</si>
  <si>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</si>
  <si>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</si>
  <si>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</si>
  <si>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</si>
  <si>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</si>
  <si>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</si>
  <si>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</si>
  <si>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</si>
  <si>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</si>
  <si>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</si>
  <si>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</si>
  <si>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</si>
  <si>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</si>
  <si>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</si>
  <si>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</si>
  <si>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</si>
  <si>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</si>
  <si>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</si>
  <si>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</si>
  <si>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</si>
  <si>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</si>
  <si>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</si>
  <si>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</si>
  <si>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</si>
  <si>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</si>
  <si>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</si>
  <si>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</si>
  <si>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</si>
  <si>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</si>
  <si>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</si>
  <si>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</si>
  <si>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</si>
  <si>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</si>
  <si>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</si>
  <si>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</si>
  <si>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</si>
  <si>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</si>
  <si>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</si>
  <si>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</si>
  <si>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</si>
  <si>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</si>
  <si>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</si>
  <si>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</si>
  <si>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</si>
  <si>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</si>
  <si>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</si>
  <si>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</si>
  <si>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</si>
  <si>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</si>
  <si>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</si>
  <si>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</si>
  <si>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</si>
  <si>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</si>
  <si>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</si>
  <si>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</si>
  <si>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</si>
  <si>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</si>
  <si>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</si>
  <si>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</si>
  <si>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</si>
  <si>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</si>
  <si>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</si>
  <si>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</si>
  <si>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</si>
  <si>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</si>
  <si>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</si>
  <si>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</si>
  <si>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</si>
  <si>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</si>
  <si>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</si>
  <si>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</si>
  <si>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</si>
  <si>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</si>
  <si>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</si>
  <si>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</si>
  <si>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</si>
  <si>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</si>
  <si>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</si>
  <si>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</si>
  <si>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</si>
  <si>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</si>
  <si>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</si>
  <si>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</si>
  <si>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</si>
  <si>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</si>
  <si>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</si>
  <si>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</si>
  <si>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</si>
  <si>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</si>
  <si>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</si>
  <si>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</si>
  <si>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</si>
  <si>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</si>
  <si>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</si>
  <si>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</si>
  <si>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</si>
  <si>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</si>
  <si>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</si>
  <si>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</si>
  <si>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</si>
  <si>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</si>
  <si>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</si>
  <si>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</si>
  <si>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</si>
  <si>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</si>
  <si>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</si>
  <si>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</si>
  <si>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</si>
  <si>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</si>
  <si>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</si>
  <si>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</si>
  <si>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</si>
  <si>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</si>
  <si>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</si>
  <si>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</si>
  <si>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</si>
  <si>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</si>
  <si>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</si>
  <si>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</si>
  <si>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</si>
  <si>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</si>
  <si>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</si>
  <si>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</si>
  <si>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</si>
  <si>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</si>
  <si>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</si>
  <si>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</si>
  <si>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</si>
  <si>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</si>
  <si>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</si>
  <si>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</si>
  <si>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</si>
  <si>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</si>
  <si>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</si>
  <si>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</si>
  <si>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</si>
  <si>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</si>
  <si>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</si>
  <si>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</si>
  <si>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</si>
  <si>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</si>
  <si>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</si>
  <si>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</si>
  <si>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</si>
  <si>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</si>
  <si>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</si>
  <si>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</si>
  <si>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</si>
  <si>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</si>
  <si>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</si>
  <si>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</si>
  <si>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</si>
  <si>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</si>
  <si>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</si>
  <si>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</si>
  <si>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</si>
  <si>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</si>
  <si>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</si>
  <si>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</si>
  <si>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</si>
  <si>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</si>
  <si>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</si>
  <si>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</si>
  <si>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</si>
  <si>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</si>
  <si>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</si>
  <si>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</si>
  <si>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</si>
  <si>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</si>
  <si>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</si>
  <si>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</si>
  <si>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</si>
  <si>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</si>
  <si>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</si>
  <si>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</si>
  <si>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</si>
  <si>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</si>
  <si>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</si>
  <si>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</si>
  <si>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</si>
  <si>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</si>
  <si>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</si>
  <si>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</si>
  <si>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</si>
  <si>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</si>
  <si>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</si>
  <si>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</si>
  <si>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</si>
  <si>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</si>
  <si>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</si>
  <si>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</si>
  <si>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</si>
  <si>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</si>
  <si>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</si>
  <si>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</si>
  <si>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</si>
  <si>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</si>
  <si>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</si>
  <si>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</si>
  <si>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</si>
  <si>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</si>
  <si>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</si>
  <si>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</si>
  <si>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</si>
  <si>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</si>
  <si>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</si>
  <si>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</si>
  <si>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</si>
  <si>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</si>
  <si>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</si>
  <si>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</si>
  <si>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</si>
  <si>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</si>
  <si>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</si>
  <si>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</si>
  <si>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</si>
  <si>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</si>
  <si>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</si>
  <si>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</si>
  <si>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</si>
  <si>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</si>
  <si>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</si>
  <si>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</si>
  <si>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</si>
  <si>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</si>
  <si>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</si>
  <si>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</si>
  <si>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</si>
  <si>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</si>
  <si>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</si>
  <si>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</si>
  <si>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</si>
  <si>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</si>
  <si>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</si>
  <si>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</si>
  <si>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</si>
  <si>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</si>
  <si>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</si>
  <si>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</si>
  <si>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</si>
  <si>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</si>
  <si>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</si>
  <si>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</si>
  <si>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</si>
  <si>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</si>
  <si>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</si>
  <si>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</si>
  <si>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</si>
  <si>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</si>
  <si>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</si>
  <si>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</si>
  <si>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</si>
  <si>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</si>
  <si>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</si>
  <si>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</si>
  <si>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</si>
  <si>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</si>
  <si>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</si>
  <si>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</si>
  <si>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</si>
  <si>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</si>
  <si>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</si>
  <si>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</si>
  <si>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</si>
  <si>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</si>
  <si>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</si>
  <si>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</si>
  <si>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</si>
  <si>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</si>
  <si>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</si>
  <si>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</si>
  <si>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</si>
  <si>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</si>
  <si>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</si>
  <si>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</si>
  <si>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</si>
  <si>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</si>
  <si>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</si>
  <si>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</si>
  <si>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</si>
  <si>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</si>
  <si>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</si>
  <si>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</si>
  <si>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</si>
  <si>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</si>
  <si>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</si>
  <si>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</si>
  <si>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</si>
  <si>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</si>
  <si>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</si>
  <si>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</si>
  <si>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</si>
  <si>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</si>
  <si>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</si>
  <si>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</si>
  <si>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</si>
  <si>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</si>
  <si>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</si>
  <si>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</si>
  <si>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</si>
  <si>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</si>
  <si>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</si>
  <si>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</si>
  <si>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</si>
  <si>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</si>
  <si>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</si>
  <si>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</si>
  <si>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</si>
  <si>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</si>
  <si>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</si>
  <si>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</si>
  <si>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</si>
  <si>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</si>
  <si>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</si>
  <si>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</si>
  <si>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</si>
  <si>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</si>
  <si>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</si>
  <si>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</si>
  <si>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</si>
  <si>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</si>
  <si>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</si>
  <si>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</si>
  <si>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</si>
  <si>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</si>
  <si>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</si>
  <si>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</si>
  <si>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</si>
  <si>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</si>
  <si>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</si>
  <si>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</si>
  <si>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</si>
  <si>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</si>
  <si>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</si>
  <si>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</si>
  <si>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</si>
  <si>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</si>
  <si>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</si>
  <si>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</si>
  <si>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</si>
  <si>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</si>
  <si>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</si>
  <si>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</si>
  <si>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</si>
  <si>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</si>
  <si>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</si>
  <si>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</si>
  <si>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</si>
  <si>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</si>
  <si>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</si>
  <si>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</si>
  <si>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</si>
  <si>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</si>
  <si>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</si>
  <si>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</si>
  <si>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</si>
  <si>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</si>
  <si>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</si>
  <si>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</si>
  <si>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</si>
  <si>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</si>
  <si>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</si>
  <si>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</si>
  <si>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</si>
  <si>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</si>
  <si>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</si>
  <si>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</si>
  <si>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</si>
  <si>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</si>
  <si>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</si>
  <si>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</si>
  <si>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</si>
  <si>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</si>
  <si>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</si>
  <si>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</si>
  <si>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</si>
  <si>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</si>
  <si>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</si>
  <si>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</si>
  <si>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</si>
  <si>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</si>
  <si>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</si>
  <si>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</si>
  <si>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</si>
  <si>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</si>
  <si>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</si>
  <si>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</si>
  <si>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</si>
  <si>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</si>
  <si>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</si>
  <si>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</si>
  <si>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</si>
  <si>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</si>
  <si>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</si>
  <si>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</si>
  <si>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</si>
  <si>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</si>
  <si>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</si>
  <si>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</si>
  <si>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</si>
  <si>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</si>
  <si>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</si>
  <si>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</si>
  <si>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</si>
  <si>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</si>
  <si>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</si>
  <si>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</si>
  <si>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</si>
  <si>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</si>
  <si>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</si>
  <si>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</si>
  <si>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</si>
  <si>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</si>
  <si>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</si>
  <si>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</si>
  <si>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</si>
  <si>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</si>
  <si>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</si>
  <si>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</si>
  <si>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</si>
  <si>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</si>
  <si>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</si>
  <si>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</si>
  <si>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</si>
  <si>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</si>
  <si>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</si>
  <si>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</si>
  <si>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</si>
  <si>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</si>
  <si>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</si>
  <si>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</si>
  <si>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</si>
  <si>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</si>
  <si>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</si>
  <si>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</si>
  <si>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</si>
  <si>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</si>
  <si>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</si>
  <si>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</si>
  <si>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</si>
  <si>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</si>
  <si>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</si>
  <si>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</si>
  <si>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</si>
  <si>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</si>
  <si>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</si>
  <si>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</si>
  <si>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</si>
  <si>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</si>
  <si>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</si>
  <si>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</si>
  <si>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</si>
  <si>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</si>
  <si>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</si>
  <si>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</si>
  <si>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</si>
  <si>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</si>
  <si>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</si>
  <si>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</si>
  <si>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</si>
  <si>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</si>
  <si>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</si>
  <si>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</si>
  <si>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</si>
  <si>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</si>
  <si>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</si>
  <si>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</si>
  <si>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</si>
  <si>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</si>
  <si>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</si>
  <si>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</si>
  <si>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</si>
  <si>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</si>
  <si>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</si>
  <si>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</si>
  <si>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</si>
  <si>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</si>
  <si>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</si>
  <si>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</si>
  <si>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</si>
  <si>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</si>
  <si>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</si>
  <si>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</si>
  <si>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</si>
  <si>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</si>
  <si>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</si>
  <si>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</si>
  <si>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</si>
  <si>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</si>
  <si>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</si>
  <si>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</si>
  <si>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</si>
  <si>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</si>
  <si>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</si>
  <si>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</si>
  <si>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</si>
  <si>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</si>
  <si>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</si>
  <si>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</si>
  <si>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</si>
  <si>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</si>
  <si>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</si>
  <si>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</si>
  <si>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</si>
  <si>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</si>
  <si>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</si>
  <si>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</si>
  <si>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</si>
  <si>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</si>
  <si>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</si>
  <si>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</si>
  <si>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</si>
  <si>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</si>
  <si>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</si>
  <si>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</si>
  <si>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</si>
  <si>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</si>
  <si>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</si>
  <si>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</si>
  <si>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</si>
  <si>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</si>
  <si>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</si>
  <si>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</si>
  <si>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</si>
  <si>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</si>
  <si>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</si>
  <si>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</si>
  <si>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</si>
  <si>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</si>
  <si>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</si>
  <si>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</si>
  <si>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</si>
  <si>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</si>
  <si>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</si>
  <si>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</si>
  <si>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</si>
  <si>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</si>
  <si>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</si>
  <si>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</si>
  <si>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</si>
  <si>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</si>
  <si>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</si>
  <si>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</si>
  <si>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</si>
  <si>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</si>
  <si>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</si>
  <si>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</si>
  <si>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</si>
  <si>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</si>
  <si>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</si>
  <si>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</si>
  <si>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</si>
  <si>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</si>
  <si>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</si>
  <si>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</si>
  <si>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</si>
  <si>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</si>
  <si>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</si>
  <si>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</si>
  <si>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</si>
  <si>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</si>
  <si>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</si>
  <si>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</si>
  <si>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</si>
  <si>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</si>
  <si>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</si>
  <si>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</si>
  <si>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</si>
  <si>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</si>
  <si>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</si>
  <si>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</si>
  <si>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</si>
  <si>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</si>
  <si>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</si>
  <si>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</si>
  <si>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</si>
  <si>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</si>
  <si>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</si>
  <si>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</si>
  <si>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</si>
  <si>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</si>
  <si>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</si>
  <si>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</si>
  <si>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</si>
  <si>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</si>
  <si>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</si>
  <si>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</si>
  <si>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</si>
  <si>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</si>
  <si>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</si>
  <si>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</si>
  <si>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</si>
  <si>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</si>
  <si>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</si>
  <si>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</si>
  <si>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</si>
  <si>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</si>
  <si>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</si>
  <si>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</si>
  <si>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</si>
  <si>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</si>
  <si>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</si>
  <si>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</si>
  <si>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</si>
  <si>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</si>
  <si>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</si>
  <si>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</si>
  <si>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</si>
  <si>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</si>
  <si>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</si>
  <si>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</si>
  <si>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</si>
  <si>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</si>
  <si>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</si>
  <si>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</si>
  <si>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</si>
  <si>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</si>
  <si>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</si>
  <si>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</si>
  <si>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</si>
  <si>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</si>
  <si>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</si>
  <si>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</si>
  <si>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</si>
  <si>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</si>
  <si>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</si>
  <si>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</si>
  <si>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</si>
  <si>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</si>
  <si>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</si>
  <si>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</si>
  <si>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</si>
  <si>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</si>
  <si>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</si>
  <si>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</si>
  <si>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</si>
  <si>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</si>
  <si>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</si>
  <si>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</si>
  <si>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</si>
  <si>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</si>
  <si>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</si>
  <si>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</si>
  <si>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</si>
  <si>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</si>
  <si>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</si>
  <si>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</si>
  <si>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</si>
  <si>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</si>
  <si>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</si>
  <si>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</si>
  <si>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</si>
  <si>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</si>
  <si>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</si>
  <si>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</si>
  <si>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</si>
  <si>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</si>
  <si>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</si>
  <si>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</si>
  <si>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</si>
  <si>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</si>
  <si>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</si>
  <si>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</si>
  <si>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</si>
  <si>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</si>
  <si>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</si>
  <si>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</si>
  <si>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</si>
  <si>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</si>
  <si>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</si>
  <si>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</si>
  <si>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</si>
  <si>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</si>
  <si>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</si>
  <si>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</si>
  <si>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</si>
  <si>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</si>
  <si>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</si>
  <si>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</si>
  <si>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</si>
  <si>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</si>
  <si>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</si>
  <si>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</si>
  <si>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</si>
  <si>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</si>
  <si>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</si>
  <si>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</si>
  <si>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</si>
  <si>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</si>
  <si>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</si>
  <si>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</si>
  <si>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</si>
  <si>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</si>
  <si>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</si>
  <si>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</si>
  <si>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</si>
  <si>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</si>
  <si>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</si>
  <si>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</si>
  <si>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</si>
  <si>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</si>
  <si>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</si>
  <si>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</si>
  <si>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</si>
  <si>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</si>
  <si>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</si>
  <si>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</si>
  <si>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</si>
  <si>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</si>
  <si>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</si>
  <si>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</si>
  <si>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</si>
  <si>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</si>
  <si>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</si>
  <si>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</si>
  <si>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</si>
  <si>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</si>
  <si>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</si>
  <si>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</si>
  <si>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</si>
  <si>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</si>
  <si>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</si>
  <si>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</si>
  <si>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</si>
  <si>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</si>
  <si>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</si>
  <si>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</si>
  <si>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</si>
  <si>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</si>
  <si>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</si>
  <si>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</si>
  <si>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</si>
  <si>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</si>
  <si>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</si>
  <si>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</si>
  <si>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</si>
  <si>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</si>
  <si>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</si>
  <si>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</si>
  <si>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</si>
  <si>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</si>
  <si>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</si>
  <si>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</si>
  <si>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</si>
  <si>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</si>
  <si>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</si>
  <si>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</si>
  <si>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</si>
  <si>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</si>
  <si>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</si>
  <si>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</si>
  <si>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</si>
  <si>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</si>
  <si>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</si>
  <si>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</si>
  <si>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</si>
  <si>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</si>
  <si>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</si>
  <si>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</si>
  <si>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</si>
  <si>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</si>
  <si>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</si>
  <si>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</si>
  <si>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</si>
  <si>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</si>
  <si>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</si>
  <si>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</si>
  <si>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</si>
  <si>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</si>
  <si>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</si>
  <si>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</si>
  <si>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</si>
  <si>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</si>
  <si>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</si>
  <si>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</si>
  <si>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</si>
  <si>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</si>
  <si>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</si>
  <si>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</si>
  <si>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</si>
  <si>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</si>
  <si>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</si>
  <si>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</si>
  <si>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</si>
  <si>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</si>
  <si>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</si>
  <si>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</si>
  <si>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</si>
  <si>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</si>
  <si>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</si>
  <si>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</si>
  <si>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</si>
  <si>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</si>
  <si>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</si>
  <si>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</si>
  <si>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</si>
  <si>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</si>
  <si>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</si>
  <si>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</si>
  <si>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</si>
  <si>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</si>
  <si>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</si>
  <si>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</si>
  <si>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</si>
  <si>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</si>
  <si>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</si>
  <si>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</si>
  <si>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</si>
  <si>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</si>
  <si>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</si>
  <si>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</si>
  <si>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</si>
  <si>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</si>
  <si>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</si>
  <si>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</si>
  <si>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</si>
  <si>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</si>
  <si>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</si>
  <si>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</si>
  <si>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</si>
  <si>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</si>
  <si>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</si>
  <si>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</si>
  <si>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</si>
  <si>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</si>
  <si>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</si>
  <si>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</si>
  <si>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</si>
  <si>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</si>
  <si>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</si>
  <si>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</si>
  <si>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</si>
  <si>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</si>
  <si>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</si>
  <si>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</si>
  <si>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</si>
  <si>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</si>
  <si>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</si>
  <si>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</si>
  <si>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</si>
  <si>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</si>
  <si>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</si>
  <si>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</si>
  <si>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</si>
  <si>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</si>
  <si>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</si>
  <si>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</si>
  <si>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</si>
  <si>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</si>
  <si>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</si>
  <si>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</si>
  <si>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</si>
  <si>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</si>
  <si>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</si>
  <si>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</si>
  <si>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</si>
  <si>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</si>
  <si>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</si>
  <si>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</si>
  <si>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</si>
  <si>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</si>
  <si>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</si>
  <si>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</si>
  <si>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</si>
  <si>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</si>
  <si>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</si>
  <si>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</si>
  <si>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</si>
  <si>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</si>
  <si>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</si>
  <si>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</si>
  <si>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</si>
  <si>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</si>
  <si>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</si>
  <si>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</si>
  <si>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</si>
  <si>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</si>
  <si>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</si>
  <si>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</si>
  <si>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</si>
  <si>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</si>
  <si>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</si>
  <si>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</si>
  <si>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</si>
  <si>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</si>
  <si>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</si>
  <si>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</si>
  <si>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</si>
  <si>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</si>
  <si>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</si>
  <si>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</si>
  <si>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</si>
  <si>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</si>
  <si>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</si>
  <si>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</si>
  <si>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</si>
  <si>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</si>
  <si>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</si>
  <si>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</si>
  <si>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</si>
  <si>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</si>
  <si>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</si>
  <si>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</si>
  <si>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</si>
  <si>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</si>
  <si>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</si>
  <si>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</si>
  <si>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</si>
  <si>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</si>
  <si>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</si>
  <si>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</si>
  <si>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</si>
  <si>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</si>
  <si>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</si>
  <si>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</si>
  <si>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</si>
  <si>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</si>
  <si>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</si>
  <si>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</si>
  <si>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</si>
  <si>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</si>
  <si>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</si>
  <si>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</si>
  <si>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</si>
  <si>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</si>
  <si>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</si>
  <si>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</si>
  <si>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</si>
  <si>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</si>
  <si>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</si>
  <si>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</si>
  <si>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</si>
  <si>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</si>
  <si>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</si>
  <si>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</si>
  <si>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</si>
  <si>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</si>
  <si>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</si>
  <si>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</si>
  <si>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</si>
  <si>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</si>
  <si>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</si>
  <si>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</si>
  <si>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</si>
  <si>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</si>
  <si>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</si>
  <si>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</si>
  <si>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</si>
  <si>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</si>
  <si>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</si>
  <si>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</si>
  <si>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</si>
  <si>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</si>
  <si>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</si>
  <si>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</si>
  <si>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</si>
  <si>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</si>
  <si>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</si>
  <si>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</si>
  <si>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</si>
  <si>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</si>
  <si>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</si>
  <si>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</si>
  <si>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</si>
  <si>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</si>
  <si>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</si>
  <si>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</si>
  <si>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</si>
  <si>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</si>
  <si>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</si>
  <si>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</si>
  <si>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</si>
  <si>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</si>
  <si>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</si>
  <si>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</si>
  <si>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</si>
  <si>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</si>
  <si>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</si>
  <si>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</si>
  <si>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</si>
  <si>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</si>
  <si>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</si>
  <si>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</si>
  <si>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</si>
  <si>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</si>
  <si>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</si>
  <si>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</si>
  <si>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</si>
  <si>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</si>
  <si>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</si>
  <si>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</si>
  <si>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</si>
  <si>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</si>
  <si>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</si>
  <si>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</si>
  <si>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</si>
  <si>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</si>
  <si>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</si>
  <si>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</si>
  <si>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</si>
  <si>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</si>
  <si>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</si>
  <si>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</si>
  <si>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</si>
  <si>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</si>
  <si>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</si>
  <si>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</si>
  <si>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</si>
  <si>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</si>
  <si>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</si>
  <si>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</si>
  <si>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</si>
  <si>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</si>
  <si>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</si>
  <si>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</si>
  <si>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</si>
  <si>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</si>
  <si>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</si>
  <si>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</si>
  <si>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</si>
  <si>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</si>
  <si>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</si>
  <si>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</si>
  <si>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</si>
  <si>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</si>
  <si>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</si>
  <si>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</si>
  <si>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</si>
  <si>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</si>
  <si>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</si>
  <si>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</si>
  <si>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</si>
  <si>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</si>
  <si>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</si>
  <si>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</si>
  <si>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</si>
  <si>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</si>
  <si>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</si>
  <si>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</si>
  <si>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</si>
  <si>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</si>
  <si>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</si>
  <si>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</si>
  <si>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</si>
  <si>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</si>
  <si>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</si>
  <si>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</si>
  <si>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</si>
  <si>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</si>
  <si>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</si>
  <si>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</si>
  <si>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</si>
  <si>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</si>
  <si>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</si>
  <si>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</si>
  <si>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</si>
  <si>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</si>
  <si>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</si>
  <si>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</si>
  <si>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</si>
  <si>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</si>
  <si>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</si>
  <si>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</si>
  <si>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</si>
  <si>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</si>
  <si>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</si>
  <si>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</si>
  <si>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</si>
  <si>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</si>
  <si>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</si>
  <si>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</si>
  <si>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</si>
  <si>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</si>
  <si>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</si>
  <si>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</si>
  <si>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</si>
  <si>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</si>
  <si>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</si>
  <si>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</si>
  <si>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</si>
  <si>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</si>
  <si>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</si>
  <si>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</si>
  <si>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</si>
  <si>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</si>
  <si>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</si>
  <si>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</si>
  <si>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</si>
  <si>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</si>
  <si>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</si>
  <si>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</si>
  <si>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</si>
  <si>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</si>
  <si>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</si>
  <si>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</si>
  <si>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</si>
  <si>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</si>
  <si>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</si>
  <si>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</si>
  <si>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</si>
  <si>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</si>
  <si>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</si>
  <si>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</si>
  <si>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</si>
  <si>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</si>
  <si>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</si>
  <si>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</si>
  <si>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</si>
  <si>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</si>
  <si>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</si>
  <si>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</si>
  <si>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</si>
  <si>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</si>
  <si>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</si>
  <si>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</si>
  <si>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</si>
  <si>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</si>
  <si>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</si>
  <si>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</si>
  <si>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</si>
  <si>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</si>
  <si>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</si>
  <si>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</si>
  <si>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</si>
  <si>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</si>
  <si>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</si>
  <si>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</si>
  <si>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</si>
  <si>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</si>
  <si>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</si>
  <si>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</si>
  <si>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</si>
  <si>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</si>
  <si>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</si>
  <si>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</si>
  <si>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</si>
  <si>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</si>
  <si>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</si>
  <si>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</si>
  <si>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</si>
  <si>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</si>
  <si>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</si>
  <si>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</si>
  <si>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</si>
  <si>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</si>
  <si>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</si>
  <si>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</si>
  <si>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</si>
  <si>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</si>
  <si>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</si>
  <si>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</si>
  <si>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</si>
  <si>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</si>
  <si>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</si>
  <si>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</si>
  <si>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</si>
  <si>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</si>
  <si>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</si>
  <si>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</si>
  <si>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</si>
  <si>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</si>
  <si>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</si>
  <si>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</si>
  <si>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</si>
  <si>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</si>
  <si>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</si>
  <si>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</si>
  <si>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</si>
  <si>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</si>
  <si>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</si>
  <si>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</si>
  <si>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</si>
  <si>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</si>
  <si>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</si>
  <si>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</si>
  <si>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</si>
  <si>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</si>
  <si>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</si>
  <si>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</si>
  <si>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</si>
  <si>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</si>
  <si>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</si>
  <si>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</si>
  <si>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</si>
  <si>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</si>
  <si>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</si>
  <si>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</si>
  <si>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</si>
  <si>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</si>
  <si>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</si>
  <si>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</si>
  <si>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</si>
  <si>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</si>
  <si>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</si>
  <si>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</si>
  <si>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</si>
  <si>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</si>
  <si>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</si>
  <si>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</si>
  <si>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</si>
  <si>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</si>
  <si>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</si>
  <si>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</si>
  <si>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</si>
  <si>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</si>
  <si>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</si>
  <si>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</si>
  <si>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</si>
  <si>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</si>
  <si>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</si>
  <si>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</si>
  <si>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</si>
  <si>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</si>
  <si>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</si>
  <si>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</si>
  <si>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</si>
  <si>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</si>
  <si>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</si>
  <si>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</si>
  <si>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</si>
  <si>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</si>
  <si>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</si>
  <si>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</si>
  <si>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</si>
  <si>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</si>
  <si>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</si>
  <si>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</si>
  <si>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</si>
  <si>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</si>
  <si>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</si>
  <si>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</si>
  <si>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</si>
  <si>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</si>
  <si>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</si>
  <si>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</si>
  <si>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</si>
  <si>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</si>
  <si>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</si>
  <si>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</si>
  <si>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</si>
  <si>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</si>
  <si>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</si>
  <si>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</si>
  <si>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</si>
  <si>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</si>
  <si>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</si>
  <si>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</si>
  <si>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</si>
  <si>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</si>
  <si>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</si>
  <si>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</si>
  <si>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</si>
  <si>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</si>
  <si>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</si>
  <si>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</si>
  <si>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</si>
  <si>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</si>
  <si>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</si>
  <si>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</si>
  <si>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</si>
  <si>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</si>
  <si>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</si>
  <si>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</si>
  <si>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</si>
  <si>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</si>
  <si>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</si>
  <si>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</si>
  <si>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</si>
  <si>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</si>
  <si>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</si>
  <si>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</si>
  <si>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</si>
  <si>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</si>
  <si>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</si>
  <si>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</si>
  <si>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</si>
  <si>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</si>
  <si>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</si>
  <si>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</si>
  <si>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</si>
  <si>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</si>
  <si>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</si>
  <si>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</si>
  <si>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</si>
  <si>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</si>
  <si>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</si>
  <si>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</si>
  <si>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</si>
  <si>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</si>
  <si>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</si>
  <si>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</si>
  <si>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</si>
  <si>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</si>
  <si>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</si>
  <si>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</si>
  <si>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</si>
  <si>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</si>
  <si>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</si>
  <si>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</si>
  <si>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</si>
  <si>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</si>
  <si>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</si>
  <si>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</si>
  <si>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</si>
  <si>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</si>
  <si>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</si>
  <si>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</si>
  <si>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</si>
  <si>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</si>
  <si>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</si>
  <si>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</si>
  <si>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</si>
  <si>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</si>
  <si>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</si>
  <si>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</si>
  <si>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</si>
  <si>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</si>
  <si>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</si>
  <si>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</si>
  <si>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</si>
  <si>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</si>
  <si>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</si>
  <si>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</si>
  <si>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</si>
  <si>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</si>
  <si>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</si>
  <si>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</si>
  <si>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</si>
  <si>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</si>
  <si>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</si>
  <si>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</si>
  <si>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</si>
  <si>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</si>
  <si>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</si>
  <si>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</si>
  <si>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</si>
  <si>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</si>
  <si>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</si>
  <si>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</si>
  <si>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</si>
  <si>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</si>
  <si>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</si>
  <si>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</si>
  <si>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</si>
  <si>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</si>
  <si>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</si>
  <si>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</si>
  <si>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</si>
  <si>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</si>
  <si>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</si>
  <si>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</si>
  <si>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</si>
  <si>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</si>
  <si>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</si>
  <si>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</si>
  <si>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</si>
  <si>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</si>
  <si>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</si>
  <si>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</si>
  <si>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</si>
  <si>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</si>
  <si>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</si>
  <si>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</si>
  <si>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</si>
  <si>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</si>
  <si>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</si>
  <si>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</si>
  <si>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</si>
  <si>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</si>
  <si>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</si>
  <si>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</si>
  <si>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</si>
  <si>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</si>
  <si>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</si>
  <si>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</si>
  <si>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</si>
  <si>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</si>
  <si>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</si>
  <si>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</si>
  <si>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</si>
  <si>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</si>
  <si>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</si>
  <si>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</si>
  <si>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</si>
  <si>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</si>
  <si>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</si>
  <si>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</si>
  <si>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</si>
  <si>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</si>
  <si>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</si>
  <si>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</si>
  <si>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</si>
  <si>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</si>
  <si>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</si>
  <si>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</si>
  <si>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</si>
  <si>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</si>
  <si>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</si>
  <si>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</si>
  <si>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</si>
  <si>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</si>
  <si>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</si>
  <si>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</si>
  <si>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</si>
  <si>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</si>
  <si>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</si>
  <si>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</si>
  <si>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</si>
  <si>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</si>
  <si>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</si>
  <si>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</si>
  <si>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</si>
  <si>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</si>
  <si>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</si>
  <si>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</si>
  <si>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</si>
  <si>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</si>
  <si>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</si>
  <si>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</si>
  <si>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</si>
  <si>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</si>
  <si>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</si>
  <si>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</si>
  <si>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</si>
  <si>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</si>
  <si>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</si>
  <si>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</si>
  <si>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</si>
  <si>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</si>
  <si>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</si>
  <si>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</si>
  <si>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</si>
  <si>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</si>
  <si>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</si>
  <si>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</si>
  <si>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</si>
  <si>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</si>
  <si>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</si>
  <si>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</si>
  <si>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</si>
  <si>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</si>
  <si>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</si>
  <si>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</si>
  <si>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</si>
  <si>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</si>
  <si>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</si>
  <si>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</si>
  <si>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</si>
  <si>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</si>
  <si>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</si>
  <si>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</si>
  <si>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</si>
  <si>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</si>
  <si>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</si>
  <si>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</si>
  <si>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</si>
  <si>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</si>
  <si>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</si>
  <si>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</si>
  <si>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</si>
  <si>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</si>
  <si>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</si>
  <si>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</si>
  <si>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</si>
  <si>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</si>
  <si>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</si>
  <si>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</si>
  <si>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</si>
  <si>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</si>
  <si>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</si>
  <si>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</si>
  <si>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</si>
  <si>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</si>
  <si>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</si>
  <si>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</si>
  <si>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</si>
  <si>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</si>
  <si>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</si>
  <si>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</si>
  <si>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</si>
  <si>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</si>
  <si>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</si>
  <si>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</si>
  <si>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</si>
  <si>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</si>
  <si>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</si>
  <si>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</si>
  <si>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</si>
  <si>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</si>
  <si>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</si>
  <si>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</si>
  <si>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</si>
  <si>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</si>
  <si>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</si>
  <si>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</si>
  <si>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</si>
  <si>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</si>
  <si>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</si>
  <si>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</si>
  <si>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</si>
  <si>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</si>
  <si>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</si>
  <si>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</si>
  <si>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</si>
  <si>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</si>
  <si>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</si>
  <si>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</si>
  <si>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</si>
  <si>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</si>
  <si>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</si>
  <si>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</si>
  <si>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</si>
  <si>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</si>
  <si>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</si>
  <si>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</si>
  <si>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</si>
  <si>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</si>
  <si>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</si>
  <si>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</si>
  <si>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</si>
  <si>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</si>
  <si>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</si>
  <si>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</si>
  <si>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</si>
  <si>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</si>
  <si>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</si>
  <si>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</si>
  <si>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</si>
  <si>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</si>
  <si>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</si>
  <si>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</si>
  <si>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</si>
  <si>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</si>
  <si>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</si>
  <si>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</si>
  <si>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</si>
  <si>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</si>
  <si>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</si>
  <si>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</si>
  <si>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</si>
  <si>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</si>
  <si>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</si>
  <si>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</si>
  <si>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</si>
  <si>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</si>
  <si>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</si>
  <si>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</si>
  <si>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</si>
  <si>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</si>
  <si>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</si>
  <si>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</si>
  <si>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</si>
  <si>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</si>
  <si>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</si>
  <si>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</si>
  <si>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</si>
  <si>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</si>
  <si>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</si>
  <si>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</si>
  <si>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</si>
  <si>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</si>
  <si>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</si>
  <si>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</si>
  <si>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</si>
  <si>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</si>
  <si>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</si>
  <si>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</si>
  <si>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</si>
  <si>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</si>
  <si>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</si>
  <si>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</si>
  <si>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</si>
  <si>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</si>
  <si>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</si>
  <si>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</si>
  <si>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</si>
  <si>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</si>
  <si>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</si>
  <si>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</si>
  <si>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</si>
  <si>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</si>
  <si>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</si>
  <si>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</si>
  <si>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</si>
  <si>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</si>
  <si>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</si>
  <si>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</si>
  <si>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</si>
  <si>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</si>
  <si>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</si>
  <si>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</si>
  <si>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</si>
  <si>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</si>
  <si>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</si>
  <si>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</si>
  <si>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</si>
  <si>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</si>
  <si>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</si>
  <si>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</si>
  <si>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</si>
  <si>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</si>
  <si>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</si>
  <si>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</si>
  <si>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</si>
  <si>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</si>
  <si>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</si>
  <si>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</si>
  <si>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</si>
  <si>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</si>
  <si>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</si>
  <si>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</si>
  <si>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</si>
  <si>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</si>
  <si>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</si>
  <si>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</si>
  <si>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</si>
  <si>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</si>
  <si>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</si>
  <si>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</si>
  <si>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</si>
  <si>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</si>
  <si>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</si>
  <si>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</si>
  <si>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</si>
  <si>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</si>
  <si>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</si>
  <si>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</si>
  <si>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</si>
  <si>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</si>
  <si>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</si>
  <si>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</si>
  <si>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</si>
  <si>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</si>
  <si>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</si>
  <si>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</si>
  <si>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</si>
  <si>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</si>
  <si>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</si>
  <si>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</si>
  <si>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</si>
  <si>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</si>
  <si>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</si>
  <si>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</si>
  <si>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</si>
  <si>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</si>
  <si>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</si>
  <si>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</si>
  <si>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</si>
  <si>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</si>
  <si>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</si>
  <si>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</si>
  <si>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</si>
  <si>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</si>
  <si>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</si>
  <si>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</si>
  <si>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</si>
  <si>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</si>
  <si>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</si>
  <si>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</si>
  <si>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</si>
  <si>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</si>
  <si>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</si>
  <si>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</si>
  <si>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</si>
  <si>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</si>
  <si>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</si>
  <si>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</si>
  <si>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</si>
  <si>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</si>
  <si>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</si>
  <si>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</si>
  <si>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</si>
  <si>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</si>
  <si>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</si>
  <si>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</si>
  <si>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</si>
  <si>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</si>
  <si>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</si>
  <si>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</si>
  <si>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</si>
  <si>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</si>
  <si>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</si>
  <si>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</si>
  <si>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</si>
  <si>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</si>
  <si>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</si>
  <si>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</si>
  <si>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</si>
  <si>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</si>
  <si>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</si>
  <si>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</si>
  <si>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</si>
  <si>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</si>
  <si>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</si>
  <si>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</si>
  <si>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</si>
  <si>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</si>
  <si>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</si>
  <si>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</si>
  <si>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</si>
  <si>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</si>
  <si>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</si>
  <si>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</si>
  <si>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</si>
  <si>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</si>
  <si>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</si>
  <si>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</si>
  <si>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</si>
  <si>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</si>
  <si>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</si>
  <si>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</si>
  <si>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</si>
  <si>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</si>
  <si>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</si>
  <si>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</si>
  <si>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</si>
  <si>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</si>
  <si>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</si>
  <si>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</si>
  <si>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</si>
  <si>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</si>
  <si>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</si>
  <si>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</si>
  <si>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</si>
  <si>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</si>
  <si>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</si>
  <si>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</si>
  <si>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</si>
  <si>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</si>
  <si>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</si>
  <si>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</si>
  <si>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</si>
  <si>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</si>
  <si>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</si>
  <si>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</si>
  <si>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</si>
  <si>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</si>
  <si>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</si>
  <si>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</si>
  <si>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</si>
  <si>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</si>
  <si>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</si>
  <si>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</si>
  <si>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</si>
  <si>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</si>
  <si>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</si>
  <si>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</si>
  <si>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</si>
  <si>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</si>
  <si>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</si>
  <si>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</si>
  <si>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</si>
  <si>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</si>
  <si>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</si>
  <si>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</si>
  <si>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</si>
  <si>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</si>
  <si>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</si>
  <si>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</si>
  <si>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</si>
  <si>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</si>
  <si>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</si>
  <si>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</si>
  <si>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</si>
  <si>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</si>
  <si>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</si>
  <si>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</si>
  <si>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</si>
  <si>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</si>
  <si>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</si>
  <si>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</si>
  <si>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</si>
  <si>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</si>
  <si>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</si>
  <si>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</si>
  <si>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</si>
  <si>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</si>
  <si>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</si>
  <si>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</si>
  <si>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</si>
  <si>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</si>
  <si>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</si>
  <si>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</si>
  <si>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</si>
  <si>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</si>
  <si>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</si>
  <si>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</si>
  <si>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</si>
  <si>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</si>
  <si>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</si>
  <si>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</si>
  <si>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</si>
  <si>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</si>
  <si>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</si>
  <si>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</si>
  <si>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</si>
  <si>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</si>
  <si>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</si>
  <si>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</si>
  <si>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</si>
  <si>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</si>
  <si>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</si>
  <si>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</si>
  <si>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</si>
  <si>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</si>
  <si>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</si>
  <si>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</si>
  <si>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</si>
  <si>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</si>
  <si>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</si>
  <si>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</si>
  <si>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</si>
  <si>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</si>
  <si>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</si>
  <si>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</si>
  <si>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</si>
  <si>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</si>
  <si>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</si>
  <si>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</si>
  <si>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</si>
  <si>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</si>
  <si>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</si>
  <si>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</si>
  <si>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</si>
  <si>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</si>
  <si>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</si>
  <si>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</si>
  <si>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</si>
  <si>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</si>
  <si>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</si>
  <si>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</si>
  <si>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</si>
  <si>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</si>
  <si>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</si>
  <si>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</si>
  <si>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</si>
  <si>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</si>
  <si>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</si>
  <si>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</si>
  <si>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</si>
  <si>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</si>
  <si>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</si>
  <si>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</si>
  <si>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</si>
  <si>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</si>
  <si>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</si>
  <si>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</si>
  <si>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</si>
  <si>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</si>
  <si>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</si>
  <si>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</si>
  <si>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</si>
  <si>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</si>
  <si>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</si>
  <si>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</si>
  <si>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</si>
  <si>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</si>
  <si>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</si>
  <si>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</si>
  <si>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</si>
  <si>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</si>
  <si>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</si>
  <si>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</si>
  <si>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</si>
  <si>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</si>
  <si>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</si>
  <si>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</si>
  <si>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</si>
  <si>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</si>
  <si>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</si>
  <si>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</si>
  <si>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</si>
  <si>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</si>
  <si>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</si>
  <si>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</si>
  <si>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</si>
  <si>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</si>
  <si>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</si>
  <si>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</si>
  <si>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</si>
  <si>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</si>
  <si>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</si>
  <si>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</si>
  <si>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</si>
  <si>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</si>
  <si>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</si>
  <si>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</si>
  <si>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</si>
  <si>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</si>
  <si>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</si>
  <si>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</si>
  <si>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</si>
  <si>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</si>
  <si>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</si>
  <si>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</si>
  <si>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</si>
  <si>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</si>
  <si>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</si>
  <si>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</si>
  <si>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</si>
  <si>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</si>
  <si>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</si>
  <si>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</si>
  <si>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</si>
  <si>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</si>
  <si>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</si>
  <si>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</si>
  <si>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</si>
  <si>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</si>
  <si>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</si>
  <si>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</si>
  <si>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</si>
  <si>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</si>
  <si>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</si>
  <si>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</si>
  <si>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</si>
  <si>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</si>
  <si>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</si>
  <si>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</si>
  <si>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</si>
  <si>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</si>
  <si>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</si>
  <si>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</si>
  <si>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</si>
  <si>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</si>
  <si>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</si>
  <si>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</si>
  <si>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</si>
  <si>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</si>
  <si>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</si>
  <si>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</si>
  <si>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</si>
  <si>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</si>
  <si>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</si>
  <si>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</si>
  <si>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</si>
  <si>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</si>
  <si>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</si>
  <si>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</si>
  <si>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</si>
  <si>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</si>
  <si>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</si>
  <si>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</si>
  <si>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</si>
  <si>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</si>
  <si>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</si>
  <si>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</si>
  <si>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</si>
  <si>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</si>
  <si>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</si>
  <si>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</si>
  <si>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</si>
  <si>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</si>
  <si>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</si>
  <si>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</si>
  <si>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</si>
  <si>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</si>
  <si>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</si>
  <si>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</si>
  <si>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</si>
  <si>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</si>
  <si>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</si>
  <si>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</si>
  <si>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</si>
  <si>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</si>
  <si>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</si>
  <si>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</si>
  <si>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</si>
  <si>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</si>
  <si>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</si>
  <si>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</si>
  <si>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</si>
  <si>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</si>
  <si>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</si>
  <si>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</si>
  <si>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</si>
  <si>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</si>
  <si>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</si>
  <si>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</si>
  <si>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</si>
  <si>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</si>
  <si>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</si>
  <si>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</si>
  <si>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</si>
  <si>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</si>
  <si>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</si>
  <si>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</si>
  <si>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</si>
  <si>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</si>
  <si>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</si>
  <si>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</si>
  <si>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</si>
  <si>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</si>
  <si>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</si>
  <si>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</si>
  <si>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</si>
  <si>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</si>
  <si>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</si>
  <si>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</si>
  <si>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</si>
  <si>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</si>
  <si>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</si>
  <si>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</si>
  <si>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</si>
  <si>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</si>
  <si>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</si>
  <si>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</si>
  <si>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</si>
  <si>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</si>
  <si>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</si>
  <si>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</si>
  <si>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</si>
  <si>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</si>
  <si>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</si>
  <si>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</si>
  <si>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</si>
  <si>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</si>
  <si>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</si>
  <si>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</si>
  <si>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</si>
  <si>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</si>
  <si>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</si>
  <si>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</si>
  <si>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</si>
  <si>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</si>
  <si>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</si>
  <si>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</si>
  <si>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</si>
  <si>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</si>
  <si>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</si>
  <si>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</si>
  <si>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</si>
  <si>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</si>
  <si>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</si>
  <si>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</si>
  <si>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</si>
  <si>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</si>
  <si>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</si>
  <si>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</si>
  <si>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</si>
  <si>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</si>
  <si>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</si>
  <si>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</si>
  <si>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</si>
  <si>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</si>
  <si>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</si>
  <si>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</si>
  <si>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</si>
  <si>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</si>
  <si>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</si>
  <si>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</si>
  <si>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</si>
  <si>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</si>
  <si>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</si>
  <si>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</si>
  <si>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</si>
  <si>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</si>
  <si>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</si>
  <si>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</si>
  <si>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</si>
  <si>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</si>
  <si>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</si>
  <si>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</si>
  <si>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</si>
  <si>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</si>
  <si>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</si>
  <si>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</si>
  <si>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</si>
  <si>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</si>
  <si>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</si>
  <si>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</si>
  <si>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</si>
  <si>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</si>
  <si>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</si>
  <si>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</si>
  <si>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</si>
  <si>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</si>
  <si>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</si>
  <si>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</si>
  <si>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</si>
  <si>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</si>
  <si>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</si>
  <si>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</si>
  <si>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</si>
  <si>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</si>
  <si>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</si>
  <si>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</si>
  <si>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</si>
  <si>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</si>
  <si>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</si>
  <si>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</si>
  <si>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</si>
  <si>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</si>
  <si>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</si>
  <si>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</si>
  <si>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</si>
  <si>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</si>
  <si>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</si>
  <si>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</si>
  <si>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</si>
  <si>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</si>
  <si>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</si>
  <si>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</si>
  <si>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</si>
  <si>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</si>
  <si>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</si>
  <si>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</si>
  <si>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</si>
  <si>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</si>
  <si>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</si>
  <si>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</si>
  <si>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</si>
  <si>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</si>
  <si>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</si>
  <si>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</si>
  <si>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</si>
  <si>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</si>
  <si>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</si>
  <si>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</si>
  <si>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</si>
  <si>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</si>
  <si>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</si>
  <si>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</si>
  <si>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</si>
  <si>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</si>
  <si>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</si>
  <si>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</si>
  <si>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</si>
  <si>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</si>
  <si>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</si>
  <si>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</si>
  <si>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</si>
  <si>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</si>
  <si>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</si>
  <si>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</si>
  <si>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</si>
  <si>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</si>
  <si>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</si>
  <si>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</si>
  <si>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</si>
  <si>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</si>
  <si>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</si>
  <si>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</si>
  <si>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</si>
  <si>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</si>
  <si>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</si>
  <si>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</si>
  <si>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</si>
  <si>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</si>
  <si>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</si>
  <si>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</si>
  <si>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</si>
  <si>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</si>
  <si>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</si>
  <si>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</si>
  <si>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</si>
  <si>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</si>
  <si>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</si>
  <si>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</si>
  <si>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</si>
  <si>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</si>
  <si>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</si>
  <si>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</si>
  <si>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</si>
  <si>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</si>
  <si>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</si>
  <si>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</si>
  <si>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</si>
  <si>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</si>
  <si>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</si>
  <si>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</si>
  <si>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</si>
  <si>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</si>
  <si>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</si>
  <si>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</si>
  <si>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</si>
  <si>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</si>
  <si>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</si>
  <si>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</si>
  <si>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</si>
  <si>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</si>
  <si>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</si>
  <si>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</si>
  <si>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</si>
  <si>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</si>
  <si>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</si>
  <si>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</si>
  <si>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</si>
  <si>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</si>
  <si>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</si>
  <si>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</si>
  <si>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</si>
  <si>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</si>
  <si>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</si>
  <si>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</si>
  <si>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</si>
  <si>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</si>
  <si>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</si>
  <si>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</si>
  <si>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</si>
  <si>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</si>
  <si>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</si>
  <si>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</si>
  <si>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</si>
  <si>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</si>
  <si>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</si>
  <si>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</si>
  <si>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</si>
  <si>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</si>
  <si>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</si>
  <si>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</si>
  <si>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</si>
  <si>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</si>
  <si>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</si>
  <si>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</si>
  <si>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</si>
  <si>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</si>
  <si>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</si>
  <si>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</si>
  <si>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</si>
  <si>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</si>
  <si>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</si>
  <si>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</si>
  <si>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</si>
  <si>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</si>
  <si>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</si>
  <si>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</si>
  <si>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</si>
  <si>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</si>
  <si>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</si>
  <si>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</si>
  <si>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</si>
  <si>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</si>
  <si>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</si>
  <si>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</si>
  <si>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</si>
  <si>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</si>
  <si>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</si>
  <si>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</si>
  <si>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</si>
  <si>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</si>
  <si>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</si>
  <si>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</si>
  <si>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</si>
  <si>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</si>
  <si>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</si>
  <si>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</si>
  <si>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</si>
  <si>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</si>
  <si>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</si>
  <si>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</si>
  <si>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</si>
  <si>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</si>
  <si>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</si>
  <si>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</si>
  <si>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</si>
  <si>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</si>
  <si>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</si>
  <si>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</si>
  <si>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</si>
  <si>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</si>
  <si>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</si>
  <si>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</si>
  <si>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</si>
  <si>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</si>
  <si>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</si>
  <si>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</si>
  <si>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</si>
  <si>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</si>
  <si>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</si>
  <si>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</si>
  <si>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</si>
  <si>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</si>
  <si>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</si>
  <si>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</si>
  <si>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</si>
  <si>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</si>
  <si>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</si>
  <si>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</si>
  <si>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</si>
  <si>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</si>
  <si>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</si>
  <si>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</si>
  <si>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</si>
  <si>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</si>
  <si>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</si>
  <si>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</si>
  <si>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</si>
  <si>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</si>
  <si>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</si>
  <si>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</si>
  <si>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</si>
  <si>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</si>
  <si>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</si>
  <si>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</si>
  <si>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</si>
  <si>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</si>
  <si>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</si>
  <si>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</si>
  <si>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</si>
  <si>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</si>
  <si>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</si>
  <si>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</si>
  <si>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</si>
  <si>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</si>
  <si>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</si>
  <si>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</si>
  <si>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</si>
  <si>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</si>
  <si>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</si>
  <si>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</si>
  <si>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</si>
  <si>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</si>
  <si>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</si>
  <si>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</si>
  <si>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</si>
  <si>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</si>
  <si>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</si>
  <si>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</si>
  <si>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</si>
  <si>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</si>
  <si>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</si>
  <si>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</si>
  <si>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</si>
  <si>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</si>
  <si>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</si>
  <si>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</si>
  <si>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</si>
  <si>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</si>
  <si>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</si>
  <si>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</si>
  <si>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</si>
  <si>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</si>
  <si>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</si>
  <si>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</si>
  <si>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</si>
  <si>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</si>
  <si>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</si>
  <si>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</si>
  <si>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</si>
  <si>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</si>
  <si>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</si>
  <si>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</si>
  <si>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</si>
  <si>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</si>
  <si>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</si>
  <si>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</si>
  <si>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</si>
  <si>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</si>
  <si>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</si>
  <si>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</si>
  <si>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</si>
  <si>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</si>
  <si>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</si>
  <si>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</si>
  <si>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</si>
  <si>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</si>
  <si>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</si>
  <si>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</si>
  <si>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</si>
  <si>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</si>
  <si>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</si>
  <si>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</si>
  <si>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</si>
  <si>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</si>
  <si>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</si>
  <si>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</si>
  <si>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</si>
  <si>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</si>
  <si>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</si>
  <si>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</si>
  <si>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</si>
  <si>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</si>
  <si>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</si>
  <si>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</si>
  <si>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</si>
  <si>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</si>
  <si>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</si>
  <si>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</si>
  <si>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</si>
  <si>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</si>
  <si>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</si>
  <si>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</si>
  <si>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</si>
  <si>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</si>
  <si>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</si>
  <si>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</si>
  <si>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</si>
  <si>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</si>
  <si>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</si>
  <si>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</si>
  <si>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</si>
  <si>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</si>
  <si>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</si>
  <si>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</si>
  <si>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</si>
  <si>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</si>
  <si>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</si>
  <si>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</si>
  <si>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</si>
  <si>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</si>
  <si>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</si>
  <si>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</si>
  <si>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</si>
  <si>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</si>
  <si>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</si>
  <si>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</si>
  <si>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</si>
  <si>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</si>
  <si>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</si>
  <si>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</si>
  <si>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</si>
  <si>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</si>
  <si>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</si>
  <si>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</si>
  <si>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</si>
  <si>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</si>
  <si>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</si>
  <si>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</si>
  <si>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</si>
  <si>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</si>
  <si>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</si>
  <si>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</si>
  <si>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</si>
  <si>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</si>
  <si>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</si>
  <si>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</si>
  <si>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</si>
  <si>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</si>
  <si>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</si>
  <si>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</si>
  <si>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</si>
  <si>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</si>
  <si>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</si>
  <si>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</si>
  <si>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</si>
  <si>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</si>
  <si>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</si>
  <si>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</si>
  <si>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</si>
  <si>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</si>
  <si>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</si>
  <si>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</si>
  <si>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</si>
  <si>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</si>
  <si>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</si>
  <si>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</si>
  <si>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</si>
  <si>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</si>
  <si>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</si>
  <si>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</si>
  <si>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</si>
  <si>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</si>
  <si>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</si>
  <si>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</si>
  <si>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</si>
  <si>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</si>
  <si>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</si>
  <si>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</si>
  <si>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</si>
  <si>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</si>
  <si>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</si>
  <si>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</si>
  <si>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</si>
  <si>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</si>
  <si>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</si>
  <si>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</si>
  <si>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</si>
  <si>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</si>
  <si>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</si>
  <si>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</si>
  <si>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</si>
  <si>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</si>
  <si>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</si>
  <si>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</si>
  <si>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</si>
  <si>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</si>
  <si>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</si>
  <si>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</si>
  <si>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</si>
  <si>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</si>
  <si>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</si>
  <si>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</si>
  <si>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</si>
  <si>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</si>
  <si>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</si>
  <si>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</si>
  <si>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</si>
  <si>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</si>
  <si>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</si>
  <si>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</si>
  <si>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</si>
  <si>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</si>
  <si>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</si>
  <si>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</si>
  <si>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</si>
  <si>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</si>
  <si>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</si>
  <si>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</si>
  <si>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</si>
  <si>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</si>
  <si>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</si>
  <si>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</si>
  <si>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</si>
  <si>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</si>
  <si>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</si>
  <si>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</si>
  <si>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</si>
  <si>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</si>
  <si>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</si>
  <si>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</si>
  <si>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</si>
  <si>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</si>
  <si>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</si>
  <si>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</si>
  <si>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</si>
  <si>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</si>
  <si>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</si>
  <si>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</si>
  <si>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</si>
  <si>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</si>
  <si>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</si>
  <si>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</si>
  <si>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</si>
  <si>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</si>
  <si>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</si>
  <si>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</si>
  <si>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</si>
  <si>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</si>
  <si>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</si>
  <si>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</si>
  <si>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</si>
  <si>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</si>
  <si>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</si>
  <si>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</si>
  <si>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</si>
  <si>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</si>
  <si>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</si>
  <si>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</si>
  <si>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</si>
  <si>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</si>
  <si>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</si>
  <si>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</si>
  <si>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</si>
  <si>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</si>
  <si>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</si>
  <si>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</si>
  <si>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</si>
  <si>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</si>
  <si>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</si>
  <si>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</si>
  <si>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</si>
  <si>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</si>
  <si>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</si>
  <si>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</si>
  <si>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</si>
  <si>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</si>
  <si>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</si>
  <si>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</si>
  <si>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</si>
  <si>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</si>
  <si>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</si>
  <si>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</si>
  <si>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</si>
  <si>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</si>
  <si>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</si>
  <si>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</si>
  <si>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</si>
  <si>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</si>
  <si>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</si>
  <si>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</si>
  <si>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</si>
  <si>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</si>
  <si>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</si>
  <si>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</si>
  <si>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</si>
  <si>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</si>
  <si>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</si>
  <si>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</si>
  <si>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</si>
  <si>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</si>
  <si>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</si>
  <si>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</si>
  <si>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</si>
  <si>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</si>
  <si>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</si>
  <si>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</si>
  <si>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</si>
  <si>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</si>
  <si>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</si>
  <si>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</si>
  <si>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</si>
  <si>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</si>
  <si>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</si>
  <si>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</si>
  <si>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</si>
  <si>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</si>
  <si>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</si>
  <si>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</si>
  <si>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</si>
  <si>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</si>
  <si>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</si>
  <si>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</si>
  <si>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</si>
  <si>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</si>
  <si>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</si>
  <si>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</si>
  <si>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</si>
  <si>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</si>
  <si>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</si>
  <si>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</si>
  <si>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</si>
  <si>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</si>
  <si>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</si>
  <si>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</si>
  <si>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</si>
  <si>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</si>
  <si>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</si>
  <si>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</si>
  <si>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</si>
  <si>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</si>
  <si>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</si>
  <si>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</si>
  <si>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</si>
  <si>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</si>
  <si>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</si>
  <si>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</si>
  <si>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</si>
  <si>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</si>
  <si>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</si>
  <si>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</si>
  <si>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</si>
  <si>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</si>
  <si>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</si>
  <si>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</si>
  <si>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</si>
  <si>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</si>
  <si>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</si>
  <si>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</si>
  <si>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</si>
  <si>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</si>
  <si>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</si>
  <si>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</si>
  <si>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</si>
  <si>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</si>
  <si>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</si>
  <si>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</si>
  <si>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</si>
  <si>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</si>
  <si>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</si>
  <si>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</si>
  <si>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</si>
  <si>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</si>
  <si>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</si>
  <si>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</si>
  <si>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</si>
  <si>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</si>
  <si>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</si>
  <si>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</si>
  <si>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</si>
  <si>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</si>
  <si>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</si>
  <si>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</si>
  <si>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</si>
  <si>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</si>
  <si>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</si>
  <si>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</si>
  <si>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</si>
  <si>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</si>
  <si>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</si>
  <si>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</si>
  <si>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</si>
  <si>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</si>
  <si>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</si>
  <si>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</si>
  <si>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</si>
  <si>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</si>
  <si>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</si>
  <si>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</si>
  <si>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</si>
  <si>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</si>
  <si>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</si>
  <si>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</si>
  <si>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</si>
  <si>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</si>
  <si>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</si>
  <si>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</si>
  <si>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</si>
  <si>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</si>
  <si>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</si>
  <si>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</si>
  <si>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</si>
  <si>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</si>
  <si>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</si>
  <si>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</si>
  <si>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</si>
  <si>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</si>
  <si>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</si>
  <si>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</si>
  <si>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</si>
  <si>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</si>
  <si>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</si>
  <si>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</si>
  <si>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</si>
  <si>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</si>
  <si>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</si>
  <si>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</si>
  <si>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</si>
  <si>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</si>
  <si>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</si>
  <si>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</si>
  <si>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</si>
  <si>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</si>
  <si>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</si>
  <si>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</si>
  <si>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</si>
  <si>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</si>
  <si>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</si>
  <si>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</si>
  <si>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</si>
  <si>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</si>
  <si>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</si>
  <si>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</si>
  <si>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</si>
  <si>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</si>
  <si>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</si>
  <si>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</si>
  <si>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</si>
  <si>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</si>
  <si>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</si>
  <si>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</si>
  <si>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</si>
  <si>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</si>
  <si>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</si>
  <si>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</si>
  <si>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</si>
  <si>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</si>
  <si>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</si>
  <si>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</si>
  <si>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</si>
  <si>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</si>
  <si>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</si>
  <si>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</si>
  <si>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</si>
  <si>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</si>
  <si>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</si>
  <si>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</si>
  <si>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</si>
  <si>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</si>
  <si>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</si>
  <si>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</si>
  <si>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</si>
  <si>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</si>
  <si>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</si>
  <si>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</si>
  <si>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</si>
  <si>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</si>
  <si>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</si>
  <si>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</si>
  <si>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</si>
  <si>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</si>
  <si>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</si>
  <si>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</si>
  <si>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</si>
  <si>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</si>
  <si>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</si>
  <si>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</si>
  <si>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</si>
  <si>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</si>
  <si>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</si>
  <si>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</si>
  <si>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</si>
  <si>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</si>
  <si>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</si>
  <si>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</si>
  <si>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</si>
  <si>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</si>
  <si>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</si>
  <si>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</si>
  <si>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</si>
  <si>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</si>
  <si>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</si>
  <si>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</si>
  <si>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</si>
  <si>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</si>
  <si>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</si>
  <si>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</si>
  <si>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</si>
  <si>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</si>
  <si>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</si>
  <si>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</si>
  <si>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</si>
  <si>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</si>
  <si>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</si>
  <si>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</si>
  <si>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</si>
  <si>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</si>
  <si>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</si>
  <si>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</si>
  <si>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</si>
  <si>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</si>
  <si>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</si>
  <si>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</si>
  <si>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</si>
  <si>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</si>
  <si>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</si>
  <si>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</si>
  <si>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</si>
  <si>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</si>
  <si>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</si>
  <si>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</si>
  <si>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</si>
  <si>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</si>
  <si>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</si>
  <si>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</si>
  <si>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</si>
  <si>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</si>
  <si>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</si>
  <si>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</si>
  <si>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</si>
  <si>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</si>
  <si>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</si>
  <si>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</si>
  <si>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</si>
  <si>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</si>
  <si>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</si>
  <si>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</si>
  <si>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</si>
  <si>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</si>
  <si>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</si>
  <si>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</si>
  <si>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</si>
  <si>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</si>
  <si>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</si>
  <si>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</si>
  <si>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</si>
  <si>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</si>
  <si>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</si>
  <si>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</si>
  <si>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</si>
  <si>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</si>
  <si>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</si>
  <si>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</si>
  <si>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</si>
  <si>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</si>
  <si>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</si>
  <si>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</si>
  <si>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</si>
  <si>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</si>
  <si>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</si>
  <si>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</si>
  <si>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</si>
  <si>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</si>
  <si>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</si>
  <si>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</si>
  <si>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</si>
  <si>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</si>
  <si>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</si>
  <si>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</si>
  <si>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</si>
  <si>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</si>
  <si>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</si>
  <si>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</si>
  <si>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</si>
  <si>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</si>
  <si>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</si>
  <si>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</si>
  <si>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</si>
  <si>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</si>
  <si>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</si>
  <si>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</si>
  <si>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</si>
  <si>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</si>
  <si>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</si>
  <si>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</si>
  <si>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</si>
  <si>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</si>
  <si>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</si>
  <si>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</si>
  <si>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</si>
  <si>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</si>
  <si>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</si>
  <si>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</si>
  <si>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</si>
  <si>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</si>
  <si>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</si>
  <si>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</si>
  <si>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</si>
  <si>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</si>
  <si>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</si>
  <si>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</si>
  <si>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</si>
  <si>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</si>
  <si>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</si>
  <si>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</si>
  <si>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</si>
  <si>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</si>
  <si>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</si>
  <si>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</si>
  <si>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</si>
  <si>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</si>
  <si>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</si>
  <si>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</si>
  <si>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</si>
  <si>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</si>
  <si>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</si>
  <si>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</si>
  <si>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</si>
  <si>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</si>
  <si>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</si>
  <si>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</si>
  <si>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</si>
  <si>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</si>
  <si>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</si>
  <si>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</si>
  <si>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</si>
  <si>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</si>
  <si>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</si>
  <si>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</si>
  <si>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</si>
  <si>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</si>
  <si>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</si>
  <si>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</si>
  <si>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</si>
  <si>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</si>
  <si>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</si>
  <si>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</si>
  <si>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</si>
  <si>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</si>
  <si>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</si>
  <si>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</si>
  <si>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</si>
  <si>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</si>
  <si>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</si>
  <si>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</si>
  <si>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</si>
  <si>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</si>
  <si>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</si>
  <si>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</si>
  <si>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</si>
  <si>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</si>
  <si>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</si>
  <si>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</si>
  <si>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</si>
  <si>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</si>
  <si>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</si>
  <si>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</si>
  <si>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</si>
  <si>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</si>
  <si>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</si>
  <si>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</si>
  <si>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</si>
  <si>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</si>
  <si>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</si>
  <si>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</si>
  <si>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</si>
  <si>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</si>
  <si>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</si>
  <si>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</si>
  <si>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</si>
  <si>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</si>
  <si>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</si>
  <si>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</si>
  <si>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</si>
  <si>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</si>
  <si>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</si>
  <si>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</si>
  <si>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</si>
  <si>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</si>
  <si>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</si>
  <si>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</si>
  <si>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</si>
  <si>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</si>
  <si>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</si>
  <si>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</si>
  <si>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</si>
  <si>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</si>
  <si>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</si>
  <si>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</si>
  <si>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</si>
  <si>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</si>
  <si>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</si>
  <si>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</si>
  <si>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</si>
  <si>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</si>
  <si>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</si>
  <si>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</si>
  <si>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</si>
  <si>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</si>
  <si>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</si>
  <si>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</si>
  <si>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</si>
  <si>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</si>
  <si>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</si>
  <si>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</si>
  <si>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</si>
  <si>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</si>
  <si>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</si>
  <si>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</si>
  <si>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</si>
  <si>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</si>
  <si>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</si>
  <si>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</si>
  <si>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</si>
  <si>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</si>
  <si>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</si>
  <si>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</si>
  <si>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</si>
  <si>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</si>
  <si>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</si>
  <si>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</si>
  <si>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</si>
  <si>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</si>
  <si>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</si>
  <si>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</si>
  <si>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</si>
  <si>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</si>
  <si>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</si>
  <si>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</si>
  <si>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</si>
  <si>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</si>
  <si>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</si>
  <si>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</si>
  <si>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</si>
  <si>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</si>
  <si>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</si>
  <si>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</si>
  <si>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</si>
  <si>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</si>
  <si>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</si>
  <si>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</si>
  <si>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</si>
  <si>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</si>
  <si>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</si>
  <si>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</si>
  <si>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</si>
  <si>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</si>
  <si>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</si>
  <si>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</si>
  <si>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</si>
  <si>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</si>
  <si>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</si>
  <si>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</si>
  <si>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</si>
  <si>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</si>
  <si>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</si>
  <si>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</si>
  <si>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</si>
  <si>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</si>
  <si>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</si>
  <si>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</si>
  <si>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</si>
  <si>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</si>
  <si>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</si>
  <si>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</si>
  <si>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</si>
  <si>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</si>
  <si>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</si>
  <si>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</si>
  <si>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</si>
  <si>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</si>
  <si>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</si>
  <si>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</si>
  <si>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</si>
  <si>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</si>
  <si>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</si>
  <si>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</si>
  <si>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</si>
  <si>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</si>
  <si>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</si>
  <si>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</si>
  <si>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</si>
  <si>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</si>
  <si>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</si>
  <si>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</si>
  <si>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</si>
  <si>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</si>
  <si>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</si>
  <si>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</si>
  <si>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</si>
  <si>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</si>
  <si>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</si>
  <si>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</si>
  <si>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</si>
  <si>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</si>
  <si>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</si>
  <si>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</si>
  <si>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</si>
  <si>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</si>
  <si>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</si>
  <si>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</si>
  <si>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</si>
  <si>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</si>
  <si>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</si>
  <si>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</si>
  <si>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</si>
  <si>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</si>
  <si>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</si>
  <si>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</si>
  <si>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</si>
  <si>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</si>
  <si>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</si>
  <si>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</si>
  <si>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</si>
  <si>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</si>
  <si>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</si>
  <si>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</si>
  <si>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</si>
  <si>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</si>
  <si>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</si>
  <si>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</si>
  <si>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</si>
  <si>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</si>
  <si>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</si>
  <si>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</si>
  <si>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</si>
  <si>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</si>
  <si>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</si>
  <si>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</si>
  <si>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</si>
  <si>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</si>
  <si>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</si>
  <si>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</si>
  <si>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</si>
  <si>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</si>
  <si>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</si>
  <si>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</si>
  <si>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</si>
  <si>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</si>
  <si>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</si>
  <si>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</si>
  <si>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</si>
  <si>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</si>
  <si>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</si>
  <si>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</si>
  <si>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</si>
  <si>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</si>
  <si>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</si>
  <si>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</si>
  <si>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</si>
  <si>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</si>
  <si>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</si>
  <si>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</si>
  <si>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</si>
  <si>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</si>
  <si>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</si>
  <si>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</si>
  <si>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</si>
  <si>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</si>
  <si>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</si>
  <si>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</si>
  <si>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</si>
  <si>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</si>
  <si>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</si>
  <si>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</si>
  <si>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</si>
  <si>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</si>
  <si>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</si>
  <si>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</si>
  <si>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</si>
  <si>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</si>
  <si>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</si>
  <si>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</si>
  <si>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</si>
  <si>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</si>
  <si>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</si>
  <si>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</si>
  <si>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</si>
  <si>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</si>
  <si>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</si>
  <si>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</si>
  <si>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</si>
  <si>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</si>
  <si>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</si>
  <si>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</si>
  <si>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</si>
  <si>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</si>
  <si>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</si>
  <si>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</si>
  <si>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</si>
  <si>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</si>
  <si>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</si>
  <si>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</si>
  <si>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</si>
  <si>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</si>
  <si>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</si>
  <si>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</si>
  <si>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</si>
  <si>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</si>
  <si>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</si>
  <si>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</si>
  <si>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</si>
  <si>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</si>
  <si>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</si>
  <si>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</si>
  <si>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</si>
  <si>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</si>
  <si>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</si>
  <si>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</si>
  <si>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</si>
  <si>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</si>
  <si>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</si>
  <si>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</si>
  <si>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</si>
  <si>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</si>
  <si>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</si>
  <si>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</si>
  <si>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</si>
  <si>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</si>
  <si>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</si>
  <si>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</si>
  <si>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</si>
  <si>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</si>
  <si>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</si>
  <si>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</si>
  <si>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</si>
  <si>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</si>
  <si>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</si>
  <si>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</si>
  <si>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</si>
  <si>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</si>
  <si>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</si>
  <si>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</si>
  <si>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</si>
  <si>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</si>
  <si>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</si>
  <si>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</si>
  <si>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</si>
  <si>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</si>
  <si>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</si>
  <si>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</si>
  <si>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</si>
  <si>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</si>
  <si>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</si>
  <si>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</si>
  <si>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</si>
  <si>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</si>
  <si>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</si>
  <si>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</si>
  <si>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</si>
  <si>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</si>
  <si>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</si>
  <si>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</si>
  <si>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</si>
  <si>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</si>
  <si>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</si>
  <si>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</si>
  <si>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</si>
  <si>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</si>
  <si>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</si>
  <si>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</si>
  <si>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</si>
  <si>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</si>
  <si>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</si>
  <si>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</si>
  <si>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</si>
  <si>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</si>
  <si>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</si>
  <si>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</si>
  <si>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</si>
  <si>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</si>
  <si>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</si>
  <si>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</si>
  <si>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</si>
  <si>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</si>
  <si>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</si>
  <si>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</si>
  <si>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</si>
  <si>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</si>
  <si>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</si>
  <si>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</si>
  <si>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</si>
  <si>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</si>
  <si>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</si>
  <si>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</si>
  <si>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</si>
  <si>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</si>
  <si>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</si>
  <si>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</si>
  <si>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</si>
  <si>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</si>
  <si>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</si>
  <si>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</si>
  <si>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</si>
  <si>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</si>
  <si>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</si>
  <si>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</si>
  <si>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</si>
  <si>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</si>
  <si>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</si>
  <si>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</si>
  <si>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</si>
  <si>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</si>
  <si>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</si>
  <si>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</si>
  <si>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</si>
  <si>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</si>
  <si>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</si>
  <si>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</si>
  <si>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</si>
  <si>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</si>
  <si>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</si>
  <si>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</si>
  <si>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</si>
  <si>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</si>
  <si>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</si>
  <si>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</si>
  <si>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</si>
  <si>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</si>
  <si>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</si>
  <si>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</si>
  <si>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</si>
  <si>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</si>
  <si>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</si>
  <si>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</si>
  <si>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</si>
  <si>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</si>
  <si>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</si>
  <si>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</si>
  <si>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</si>
  <si>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</si>
  <si>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</si>
  <si>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</si>
  <si>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</si>
  <si>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</si>
  <si>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</si>
  <si>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</si>
  <si>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</si>
  <si>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</si>
  <si>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</si>
  <si>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</si>
  <si>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</si>
  <si>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</si>
  <si>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</si>
  <si>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</si>
  <si>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</si>
  <si>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</si>
  <si>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</si>
  <si>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</si>
  <si>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</si>
  <si>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</si>
  <si>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</si>
  <si>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</si>
  <si>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</si>
  <si>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</si>
  <si>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</si>
  <si>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</si>
  <si>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</si>
  <si>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</si>
  <si>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</si>
  <si>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</si>
  <si>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</si>
  <si>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</si>
  <si>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</si>
  <si>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</si>
  <si>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</si>
  <si>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</si>
  <si>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</si>
  <si>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</si>
  <si>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</si>
  <si>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</si>
  <si>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</si>
  <si>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</si>
  <si>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</si>
  <si>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</si>
  <si>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</si>
  <si>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</si>
  <si>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</si>
  <si>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</si>
  <si>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</si>
  <si>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</si>
  <si>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</si>
  <si>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</si>
  <si>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</si>
  <si>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</si>
  <si>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</si>
  <si>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</si>
  <si>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</si>
  <si>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</si>
  <si>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</si>
  <si>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</si>
  <si>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</si>
  <si>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</si>
  <si>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</si>
  <si>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</si>
  <si>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</si>
  <si>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</si>
  <si>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</si>
  <si>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</si>
  <si>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</si>
  <si>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</si>
  <si>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</si>
  <si>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</si>
  <si>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</si>
  <si>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</si>
  <si>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</si>
  <si>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</si>
  <si>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</si>
  <si>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</si>
  <si>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</si>
  <si>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</si>
  <si>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</si>
  <si>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</si>
  <si>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</si>
  <si>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</si>
  <si>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</si>
  <si>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</si>
  <si>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</si>
  <si>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</si>
  <si>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</si>
  <si>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</si>
  <si>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</si>
  <si>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</si>
  <si>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</si>
  <si>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</si>
  <si>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</si>
  <si>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</si>
  <si>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</si>
  <si>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</si>
  <si>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</si>
  <si>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</si>
  <si>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</si>
  <si>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</si>
  <si>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</si>
  <si>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</si>
  <si>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</si>
  <si>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</si>
  <si>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</si>
  <si>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</si>
  <si>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</si>
  <si>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</si>
  <si>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</si>
  <si>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</si>
  <si>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</si>
  <si>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</si>
  <si>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</si>
  <si>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</si>
  <si>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</si>
  <si>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</si>
  <si>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</si>
  <si>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</si>
  <si>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</si>
  <si>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</si>
  <si>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</si>
  <si>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</si>
  <si>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</si>
  <si>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</si>
  <si>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</si>
  <si>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</si>
  <si>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</si>
  <si>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</si>
  <si>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</si>
  <si>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</si>
  <si>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</si>
  <si>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</si>
  <si>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</si>
  <si>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</si>
  <si>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</si>
  <si>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</si>
  <si>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</si>
  <si>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</si>
  <si>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</si>
  <si>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</si>
  <si>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</si>
  <si>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</si>
  <si>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</si>
  <si>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</si>
  <si>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</si>
  <si>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</si>
  <si>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</si>
  <si>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</si>
  <si>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</si>
  <si>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</si>
  <si>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</si>
  <si>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</si>
  <si>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</si>
  <si>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</si>
  <si>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</si>
  <si>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</si>
  <si>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</si>
  <si>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</si>
  <si>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</si>
  <si>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</si>
  <si>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</si>
  <si>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</si>
  <si>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</si>
  <si>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</si>
  <si>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</si>
  <si>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</si>
  <si>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</si>
  <si>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</si>
  <si>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</si>
  <si>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</si>
  <si>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</si>
  <si>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</si>
  <si>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</si>
  <si>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</si>
  <si>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</si>
  <si>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</si>
  <si>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</si>
  <si>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</si>
  <si>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</si>
  <si>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</si>
  <si>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</si>
  <si>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</si>
  <si>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</si>
  <si>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</si>
  <si>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</si>
  <si>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</si>
  <si>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</si>
  <si>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</si>
  <si>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</si>
  <si>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</si>
  <si>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</si>
  <si>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</si>
  <si>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</si>
  <si>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</si>
  <si>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</si>
  <si>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</si>
  <si>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</si>
  <si>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</si>
  <si>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</si>
  <si>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</si>
  <si>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</si>
  <si>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</si>
  <si>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</si>
  <si>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</si>
  <si>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</si>
  <si>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</si>
  <si>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</si>
  <si>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</si>
  <si>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</si>
  <si>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</si>
  <si>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</si>
  <si>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</si>
  <si>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</si>
  <si>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</si>
  <si>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</si>
  <si>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</si>
  <si>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</si>
  <si>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</si>
  <si>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</si>
  <si>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</si>
  <si>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</si>
  <si>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</si>
  <si>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</si>
  <si>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</si>
  <si>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</si>
  <si>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</si>
  <si>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</si>
  <si>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</si>
  <si>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</si>
  <si>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</si>
  <si>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</si>
  <si>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</si>
  <si>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</si>
  <si>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</si>
  <si>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</si>
  <si>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</si>
  <si>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</si>
  <si>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</si>
  <si>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</si>
  <si>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</si>
  <si>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</si>
  <si>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</si>
  <si>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</si>
  <si>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</si>
  <si>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</si>
  <si>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</si>
  <si>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</si>
  <si>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</si>
  <si>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</si>
  <si>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</si>
  <si>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</si>
  <si>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</si>
  <si>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</si>
  <si>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</si>
  <si>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</si>
  <si>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</si>
  <si>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</si>
  <si>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</si>
  <si>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</si>
  <si>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</si>
  <si>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</si>
  <si>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</si>
  <si>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</si>
  <si>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</si>
  <si>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</si>
  <si>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</si>
  <si>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</si>
  <si>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</si>
  <si>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</si>
  <si>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</si>
  <si>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</si>
  <si>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</si>
  <si>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</si>
  <si>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</si>
  <si>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</si>
  <si>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</si>
  <si>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</si>
  <si>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</si>
  <si>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</si>
  <si>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</si>
  <si>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</si>
  <si>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</si>
  <si>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</si>
  <si>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</si>
  <si>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</si>
  <si>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</si>
  <si>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</si>
  <si>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</si>
  <si>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</si>
  <si>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</si>
  <si>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</si>
  <si>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</si>
  <si>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</si>
  <si>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</si>
  <si>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</si>
  <si>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</si>
  <si>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</si>
  <si>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</si>
  <si>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</si>
  <si>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</si>
  <si>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</si>
  <si>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</si>
  <si>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</si>
  <si>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</si>
  <si>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</si>
  <si>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</si>
  <si>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</si>
  <si>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</si>
  <si>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</si>
  <si>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</si>
  <si>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</si>
  <si>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</si>
  <si>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</si>
  <si>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</si>
  <si>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</si>
  <si>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</si>
  <si>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</si>
  <si>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</si>
  <si>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</si>
  <si>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</si>
  <si>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</si>
  <si>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</si>
  <si>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</si>
  <si>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</si>
  <si>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</si>
  <si>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</si>
  <si>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</si>
  <si>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</si>
  <si>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</si>
  <si>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</si>
  <si>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</si>
  <si>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</si>
  <si>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</si>
  <si>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</si>
  <si>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</si>
  <si>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</si>
  <si>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</si>
  <si>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</si>
  <si>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</si>
  <si>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</si>
  <si>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</si>
  <si>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</si>
  <si>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</si>
  <si>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</si>
  <si>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</si>
  <si>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</si>
  <si>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</si>
  <si>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</si>
  <si>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</si>
  <si>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</si>
  <si>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</si>
  <si>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</si>
  <si>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</si>
  <si>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</si>
  <si>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</si>
  <si>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</si>
  <si>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</si>
  <si>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</si>
  <si>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</si>
  <si>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</si>
  <si>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</si>
  <si>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</si>
  <si>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</si>
  <si>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</si>
  <si>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</si>
  <si>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</si>
  <si>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</si>
  <si>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</si>
  <si>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</si>
  <si>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</si>
  <si>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</si>
  <si>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</si>
  <si>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</si>
  <si>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</si>
  <si>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</si>
  <si>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</si>
  <si>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</si>
  <si>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</si>
  <si>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</si>
  <si>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</si>
  <si>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</si>
  <si>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</si>
  <si>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</si>
  <si>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</si>
  <si>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</si>
  <si>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</si>
  <si>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</si>
  <si>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</si>
  <si>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</si>
  <si>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</si>
  <si>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</si>
  <si>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</si>
  <si>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</si>
  <si>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</si>
  <si>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</si>
  <si>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</si>
  <si>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</si>
  <si>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</si>
  <si>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</si>
  <si>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</si>
  <si>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</si>
  <si>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</si>
  <si>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</si>
  <si>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</si>
  <si>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</si>
  <si>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</si>
  <si>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</si>
  <si>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</si>
  <si>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</si>
  <si>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</si>
  <si>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</si>
  <si>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</si>
  <si>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</si>
  <si>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</si>
  <si>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</si>
  <si>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</si>
  <si>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</si>
  <si>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</si>
  <si>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</si>
  <si>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</si>
  <si>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</si>
  <si>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</si>
  <si>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</si>
  <si>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</si>
  <si>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</si>
  <si>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</si>
  <si>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</si>
  <si>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</si>
  <si>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</si>
  <si>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</si>
  <si>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</si>
  <si>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</si>
  <si>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</si>
  <si>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</si>
  <si>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</si>
  <si>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</si>
  <si>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</si>
  <si>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</si>
  <si>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</si>
  <si>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</si>
  <si>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</si>
  <si>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</si>
  <si>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</si>
  <si>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</si>
  <si>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</si>
  <si>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</si>
  <si>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</si>
  <si>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</si>
  <si>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</si>
  <si>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</si>
  <si>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</si>
  <si>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</si>
  <si>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</si>
  <si>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</si>
  <si>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</si>
  <si>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</si>
  <si>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</si>
  <si>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</si>
  <si>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</si>
  <si>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</si>
  <si>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</si>
  <si>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</si>
  <si>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</si>
  <si>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</si>
  <si>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</si>
  <si>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</si>
  <si>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</si>
  <si>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</si>
  <si>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</si>
  <si>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</si>
  <si>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</si>
  <si>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</si>
  <si>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</si>
  <si>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</si>
  <si>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</si>
  <si>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</si>
  <si>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</si>
  <si>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</si>
  <si>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</si>
  <si>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</si>
  <si>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</si>
  <si>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</si>
  <si>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</si>
  <si>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</si>
  <si>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</si>
  <si>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</si>
  <si>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</si>
  <si>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</si>
  <si>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</si>
  <si>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</si>
  <si>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</si>
  <si>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</si>
  <si>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</si>
  <si>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</si>
  <si>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</si>
  <si>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</si>
  <si>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</si>
  <si>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</si>
  <si>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</si>
  <si>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</si>
  <si>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</si>
  <si>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</si>
  <si>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</si>
  <si>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</si>
  <si>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</si>
  <si>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</si>
  <si>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</si>
  <si>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</si>
  <si>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</si>
  <si>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</si>
  <si>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</si>
  <si>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</si>
  <si>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</si>
  <si>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</si>
  <si>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</si>
  <si>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</si>
  <si>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</si>
  <si>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</si>
  <si>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</si>
  <si>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</si>
  <si>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</si>
  <si>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</si>
  <si>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</si>
  <si>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</si>
  <si>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</si>
  <si>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</si>
  <si>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</si>
  <si>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</si>
  <si>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</si>
  <si>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</si>
  <si>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</si>
  <si>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</si>
  <si>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</si>
  <si>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</si>
  <si>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</si>
  <si>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</si>
  <si>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</si>
  <si>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</si>
  <si>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</si>
  <si>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</si>
  <si>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</si>
  <si>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</si>
  <si>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</si>
  <si>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</si>
  <si>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</si>
  <si>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</si>
  <si>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</si>
  <si>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</si>
  <si>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</si>
  <si>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</si>
  <si>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</si>
  <si>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</si>
  <si>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</si>
  <si>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</si>
  <si>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</si>
  <si>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</si>
  <si>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</si>
  <si>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</si>
  <si>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</si>
  <si>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</si>
  <si>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</si>
  <si>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</si>
  <si>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</si>
  <si>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</si>
  <si>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</si>
  <si>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</si>
  <si>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</si>
  <si>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</si>
  <si>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</si>
  <si>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</si>
  <si>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</si>
  <si>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</si>
  <si>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</si>
  <si>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</si>
  <si>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</si>
  <si>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</si>
  <si>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</si>
  <si>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</si>
  <si>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</si>
  <si>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</si>
  <si>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</si>
  <si>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</si>
  <si>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</si>
  <si>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</si>
  <si>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</si>
  <si>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</si>
  <si>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</si>
  <si>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</si>
  <si>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</si>
  <si>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</si>
  <si>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</si>
  <si>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</si>
  <si>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</si>
  <si>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</si>
  <si>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</si>
  <si>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</si>
  <si>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</si>
  <si>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</si>
  <si>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</si>
  <si>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</si>
  <si>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</si>
  <si>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</si>
  <si>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</si>
  <si>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</si>
  <si>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</si>
  <si>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</si>
  <si>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</si>
  <si>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</si>
  <si>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</si>
  <si>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</si>
  <si>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</si>
  <si>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</si>
  <si>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</si>
  <si>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</si>
  <si>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</si>
  <si>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</si>
  <si>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</si>
  <si>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</si>
  <si>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</si>
  <si>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</si>
  <si>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</si>
  <si>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</si>
  <si>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</si>
  <si>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</si>
  <si>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</si>
  <si>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</si>
  <si>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</si>
  <si>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</si>
  <si>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</si>
  <si>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</si>
  <si>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</si>
  <si>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</si>
  <si>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</si>
  <si>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</si>
  <si>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</si>
  <si>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</si>
  <si>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</si>
  <si>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</si>
  <si>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</si>
  <si>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</si>
  <si>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</si>
  <si>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</si>
  <si>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</si>
  <si>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</si>
  <si>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</si>
  <si>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</si>
  <si>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</si>
  <si>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</si>
  <si>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</si>
  <si>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</si>
  <si>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</si>
  <si>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</si>
  <si>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</si>
  <si>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</si>
  <si>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</si>
  <si>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</si>
  <si>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</si>
  <si>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</si>
  <si>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</si>
  <si>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</si>
  <si>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</si>
  <si>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</si>
  <si>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</si>
  <si>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</si>
  <si>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</si>
  <si>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</si>
  <si>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</si>
  <si>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</si>
  <si>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</si>
  <si>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</si>
  <si>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</si>
  <si>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</si>
  <si>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</si>
  <si>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</si>
  <si>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</si>
  <si>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</si>
  <si>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</si>
  <si>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</si>
  <si>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</si>
  <si>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</si>
  <si>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</si>
  <si>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</si>
  <si>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</si>
  <si>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</si>
  <si>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</si>
  <si>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</si>
  <si>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</si>
  <si>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</si>
  <si>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</si>
  <si>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</si>
  <si>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</si>
  <si>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</si>
  <si>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</si>
  <si>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</si>
  <si>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</si>
  <si>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</si>
  <si>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</si>
  <si>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</si>
  <si>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</si>
  <si>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</si>
  <si>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</si>
  <si>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</si>
  <si>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</si>
  <si>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</si>
  <si>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</si>
  <si>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</si>
  <si>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</si>
  <si>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</si>
  <si>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</si>
  <si>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</si>
  <si>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</si>
  <si>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</si>
  <si>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</si>
  <si>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</si>
  <si>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</si>
  <si>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</si>
  <si>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</si>
  <si>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</si>
  <si>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</si>
  <si>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</si>
  <si>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</si>
  <si>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</si>
  <si>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</si>
  <si>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</si>
  <si>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</si>
  <si>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</si>
  <si>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</si>
  <si>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</si>
  <si>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</si>
  <si>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</si>
  <si>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</si>
  <si>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</si>
  <si>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</si>
  <si>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</si>
  <si>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</si>
  <si>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</si>
  <si>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</si>
  <si>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</si>
  <si>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</si>
  <si>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</si>
  <si>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</si>
  <si>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</si>
  <si>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</si>
  <si>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</si>
  <si>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</si>
  <si>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</si>
  <si>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</si>
  <si>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</si>
  <si>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</si>
  <si>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</si>
  <si>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</si>
  <si>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</si>
  <si>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</si>
  <si>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</si>
  <si>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</si>
  <si>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</si>
  <si>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</si>
  <si>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</si>
  <si>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</si>
  <si>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</si>
  <si>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</si>
  <si>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</si>
  <si>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</si>
  <si>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</si>
  <si>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</si>
  <si>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</si>
  <si>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</si>
  <si>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</si>
  <si>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</si>
  <si>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</si>
  <si>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</si>
  <si>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</si>
  <si>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</si>
  <si>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</si>
  <si>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</si>
  <si>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</si>
  <si>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</si>
  <si>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</si>
  <si>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</si>
  <si>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</si>
  <si>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</si>
  <si>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</si>
  <si>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</si>
  <si>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</si>
  <si>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</si>
  <si>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</si>
  <si>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</si>
  <si>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</si>
  <si>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</si>
  <si>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</si>
  <si>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</si>
  <si>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</si>
  <si>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</si>
  <si>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</si>
  <si>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</si>
  <si>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</si>
  <si>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</si>
  <si>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</si>
  <si>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</si>
  <si>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</si>
  <si>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</si>
  <si>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</si>
  <si>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</si>
  <si>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</si>
  <si>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</si>
  <si>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</si>
  <si>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</si>
  <si>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</si>
  <si>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</si>
  <si>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</si>
  <si>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</si>
  <si>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</si>
  <si>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</si>
  <si>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</si>
  <si>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</si>
  <si>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</si>
  <si>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</si>
  <si>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</si>
  <si>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</si>
  <si>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</si>
  <si>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</si>
  <si>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</si>
  <si>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</si>
  <si>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</si>
  <si>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</si>
  <si>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</si>
  <si>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</si>
  <si>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</si>
  <si>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</si>
  <si>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</si>
  <si>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</si>
  <si>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</si>
  <si>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</si>
  <si>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</si>
  <si>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</si>
  <si>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</si>
  <si>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</si>
  <si>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</si>
  <si>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</si>
  <si>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</si>
  <si>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</si>
  <si>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</si>
  <si>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</si>
  <si>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</si>
  <si>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</si>
  <si>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</si>
  <si>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</si>
  <si>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</si>
  <si>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</si>
  <si>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</si>
  <si>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</si>
  <si>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</si>
  <si>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</si>
  <si>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</si>
  <si>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</si>
  <si>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</si>
  <si>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</si>
  <si>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</si>
  <si>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</si>
  <si>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</si>
  <si>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</si>
  <si>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</si>
  <si>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</si>
  <si>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</si>
  <si>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</si>
  <si>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</si>
  <si>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</si>
  <si>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</si>
  <si>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</si>
  <si>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</si>
  <si>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</si>
  <si>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</si>
  <si>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</si>
  <si>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</si>
  <si>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</si>
  <si>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</si>
  <si>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</si>
  <si>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</si>
  <si>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</si>
  <si>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</si>
  <si>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</si>
  <si>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</si>
  <si>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</si>
  <si>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</si>
  <si>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</si>
  <si>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</si>
  <si>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</si>
  <si>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</si>
  <si>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</si>
  <si>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</si>
  <si>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</si>
  <si>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</si>
  <si>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</si>
  <si>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</si>
  <si>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</si>
  <si>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</si>
  <si>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</si>
  <si>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</si>
  <si>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</si>
  <si>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</si>
  <si>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</si>
  <si>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</si>
  <si>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</si>
  <si>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</si>
  <si>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</si>
  <si>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</si>
  <si>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</si>
  <si>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</si>
  <si>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</si>
  <si>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</si>
  <si>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</si>
  <si>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</si>
  <si>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</si>
  <si>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</si>
  <si>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</si>
  <si>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</si>
  <si>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</si>
  <si>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</si>
  <si>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</si>
  <si>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</si>
  <si>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</si>
  <si>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</si>
  <si>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</si>
  <si>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</si>
  <si>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</si>
  <si>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</si>
  <si>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</si>
  <si>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</si>
  <si>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</si>
  <si>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</si>
  <si>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</si>
  <si>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</si>
  <si>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</si>
  <si>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</si>
  <si>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</si>
  <si>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</si>
  <si>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</si>
  <si>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</si>
  <si>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</si>
  <si>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</si>
  <si>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</si>
  <si>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</si>
  <si>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</si>
  <si>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</si>
  <si>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</si>
  <si>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</si>
  <si>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</si>
  <si>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</si>
  <si>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</si>
  <si>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</si>
  <si>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</si>
  <si>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</si>
  <si>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</si>
  <si>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</si>
  <si>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</si>
  <si>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</si>
  <si>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</si>
  <si>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</si>
  <si>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</si>
  <si>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</si>
  <si>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</si>
  <si>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</si>
  <si>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</si>
  <si>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</si>
  <si>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</si>
  <si>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</si>
  <si>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</si>
  <si>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</si>
  <si>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</si>
  <si>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</si>
  <si>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</si>
  <si>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</si>
  <si>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</si>
  <si>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</si>
  <si>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</si>
  <si>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</si>
  <si>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</si>
  <si>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</si>
  <si>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</si>
  <si>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</si>
  <si>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</si>
  <si>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</si>
  <si>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</si>
  <si>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</si>
  <si>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</si>
  <si>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</si>
  <si>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</si>
  <si>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</si>
  <si>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</si>
  <si>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</si>
  <si>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</si>
  <si>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</si>
  <si>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</si>
  <si>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</si>
  <si>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</si>
  <si>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</si>
  <si>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</si>
  <si>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</si>
  <si>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</si>
  <si>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</si>
  <si>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</si>
  <si>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</si>
  <si>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</si>
  <si>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</si>
  <si>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</si>
  <si>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</si>
  <si>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</si>
  <si>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</si>
  <si>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</si>
  <si>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</si>
  <si>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</si>
  <si>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</si>
  <si>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</si>
  <si>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</si>
  <si>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</si>
  <si>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</si>
  <si>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</si>
  <si>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</si>
  <si>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</si>
  <si>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</si>
  <si>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</si>
  <si>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</si>
  <si>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</si>
  <si>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</si>
  <si>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</si>
  <si>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</si>
  <si>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</si>
  <si>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</si>
  <si>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</si>
  <si>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</si>
  <si>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</si>
  <si>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</si>
  <si>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</si>
  <si>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</si>
  <si>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</si>
  <si>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</si>
  <si>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</si>
  <si>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</si>
  <si>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</si>
  <si>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</si>
  <si>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</si>
  <si>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</si>
  <si>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</si>
  <si>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</si>
  <si>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</si>
  <si>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</si>
  <si>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</si>
  <si>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</si>
  <si>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</si>
  <si>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</si>
  <si>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</si>
  <si>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</si>
  <si>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</si>
  <si>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</si>
  <si>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</si>
  <si>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</si>
  <si>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</si>
  <si>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</si>
  <si>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</si>
  <si>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</si>
  <si>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</si>
  <si>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</si>
  <si>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</si>
  <si>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</si>
  <si>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</si>
  <si>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</si>
  <si>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</si>
  <si>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</si>
  <si>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</si>
  <si>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</si>
  <si>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</si>
  <si>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</si>
  <si>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</si>
  <si>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</si>
  <si>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</si>
  <si>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</si>
  <si>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</si>
  <si>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</si>
  <si>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</si>
  <si>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</si>
  <si>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</si>
  <si>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</si>
  <si>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</si>
  <si>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</si>
  <si>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</si>
  <si>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</si>
  <si>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</si>
  <si>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</si>
  <si>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</si>
  <si>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</si>
  <si>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</si>
  <si>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</si>
  <si>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</si>
  <si>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</si>
  <si>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</si>
  <si>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</si>
  <si>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</si>
  <si>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</si>
  <si>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</si>
  <si>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</si>
  <si>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</si>
  <si>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</si>
  <si>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</si>
  <si>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</si>
  <si>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</si>
  <si>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</si>
  <si>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</si>
  <si>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</si>
  <si>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</si>
  <si>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</si>
  <si>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</si>
  <si>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</si>
  <si>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</si>
  <si>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</si>
  <si>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</si>
  <si>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</si>
  <si>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</si>
  <si>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</si>
  <si>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</si>
  <si>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</si>
  <si>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</si>
  <si>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</si>
  <si>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</si>
  <si>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</si>
  <si>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</si>
  <si>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</si>
  <si>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</si>
  <si>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</si>
  <si>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</si>
  <si>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</si>
  <si>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</si>
  <si>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</si>
  <si>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</si>
  <si>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</si>
  <si>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</si>
  <si>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</si>
  <si>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</si>
  <si>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</si>
  <si>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</si>
  <si>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</si>
  <si>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</si>
  <si>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</si>
  <si>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</si>
  <si>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</si>
  <si>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</si>
  <si>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</si>
  <si>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</si>
  <si>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</si>
  <si>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</si>
  <si>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</si>
  <si>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</si>
  <si>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</si>
  <si>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</si>
  <si>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</si>
  <si>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</si>
  <si>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</si>
  <si>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</si>
  <si>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</si>
  <si>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</si>
  <si>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</si>
  <si>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</si>
  <si>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</si>
  <si>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</si>
  <si>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</si>
  <si>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</si>
  <si>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</si>
  <si>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</si>
  <si>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</si>
  <si>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</si>
  <si>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</si>
  <si>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</si>
  <si>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</si>
  <si>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</si>
  <si>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</si>
  <si>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</si>
  <si>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</si>
  <si>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</si>
  <si>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</si>
  <si>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</si>
  <si>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</si>
  <si>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</si>
  <si>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</si>
  <si>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</si>
  <si>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</si>
  <si>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</si>
  <si>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</si>
  <si>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</si>
  <si>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</si>
  <si>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</si>
  <si>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</si>
  <si>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</si>
  <si>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</si>
  <si>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</si>
  <si>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</si>
  <si>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</si>
  <si>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</si>
  <si>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</si>
  <si>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</si>
  <si>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</si>
  <si>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</si>
  <si>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</si>
  <si>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</si>
  <si>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</si>
  <si>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</si>
  <si>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</si>
  <si>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</si>
  <si>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</si>
  <si>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</si>
  <si>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</si>
  <si>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</si>
  <si>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</si>
  <si>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</si>
  <si>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</si>
  <si>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</si>
  <si>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</si>
  <si>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</si>
  <si>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</si>
  <si>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</si>
  <si>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</si>
  <si>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</si>
  <si>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</si>
  <si>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</si>
  <si>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</si>
  <si>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</si>
  <si>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</si>
  <si>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</si>
  <si>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</si>
  <si>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</si>
  <si>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</si>
  <si>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</si>
  <si>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</si>
  <si>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</si>
  <si>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</si>
  <si>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</si>
  <si>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</si>
  <si>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</si>
  <si>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</si>
  <si>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</si>
  <si>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</si>
  <si>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</si>
  <si>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</si>
  <si>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</si>
  <si>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</si>
  <si>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</si>
  <si>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</si>
  <si>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</si>
  <si>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</si>
  <si>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</si>
  <si>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</si>
  <si>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</si>
  <si>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</si>
  <si>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</si>
  <si>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</si>
  <si>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</si>
  <si>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</si>
  <si>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</si>
  <si>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</si>
  <si>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</si>
  <si>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</si>
  <si>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</si>
  <si>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</si>
  <si>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</si>
  <si>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</si>
  <si>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</si>
  <si>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</si>
  <si>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</si>
  <si>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</si>
  <si>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</si>
  <si>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</si>
  <si>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</si>
  <si>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</si>
  <si>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</si>
  <si>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</si>
  <si>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</si>
  <si>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</si>
  <si>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</si>
  <si>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</si>
  <si>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</si>
  <si>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</si>
  <si>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</si>
  <si>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</si>
  <si>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</si>
  <si>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</si>
  <si>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</si>
  <si>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</si>
  <si>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</si>
  <si>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</si>
  <si>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</si>
  <si>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</si>
  <si>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</si>
  <si>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</si>
  <si>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</si>
  <si>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</si>
  <si>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</si>
  <si>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</si>
  <si>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</si>
  <si>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</si>
  <si>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</si>
  <si>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</si>
  <si>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</si>
  <si>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</si>
  <si>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</si>
  <si>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</si>
  <si>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</si>
  <si>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</si>
  <si>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</si>
  <si>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</si>
  <si>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</si>
  <si>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</si>
  <si>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</si>
  <si>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</si>
  <si>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</si>
  <si>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</si>
  <si>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</si>
  <si>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</si>
  <si>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</si>
  <si>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</si>
  <si>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</si>
  <si>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</si>
  <si>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</si>
  <si>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</si>
  <si>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</si>
  <si>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</si>
  <si>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</si>
  <si>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</si>
  <si>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</si>
  <si>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</si>
  <si>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</si>
  <si>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</si>
  <si>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</si>
  <si>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</si>
  <si>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</si>
  <si>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</si>
  <si>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</si>
  <si>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</si>
  <si>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</si>
  <si>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</si>
  <si>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</si>
  <si>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</si>
  <si>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</si>
  <si>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</si>
  <si>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</si>
  <si>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</si>
  <si>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</si>
  <si>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</si>
  <si>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</si>
  <si>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</si>
  <si>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</si>
  <si>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</si>
  <si>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</si>
  <si>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</si>
  <si>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</si>
  <si>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</si>
  <si>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</si>
  <si>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</si>
  <si>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</si>
  <si>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</si>
  <si>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</si>
  <si>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</si>
  <si>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</si>
  <si>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</si>
  <si>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</si>
  <si>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</si>
  <si>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</si>
  <si>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</si>
  <si>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</si>
  <si>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</si>
  <si>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</si>
  <si>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</si>
  <si>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</si>
  <si>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</si>
  <si>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</si>
  <si>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</si>
  <si>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</si>
  <si>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</si>
  <si>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</si>
  <si>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</si>
  <si>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</si>
  <si>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</si>
  <si>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</si>
  <si>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</si>
  <si>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</si>
  <si>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</si>
  <si>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</si>
  <si>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</si>
  <si>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</si>
  <si>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</si>
  <si>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</si>
  <si>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</si>
  <si>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</si>
  <si>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</si>
  <si>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</si>
  <si>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</si>
  <si>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</si>
  <si>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</si>
  <si>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</si>
  <si>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</si>
  <si>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</si>
  <si>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</si>
  <si>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</si>
  <si>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</si>
  <si>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</si>
  <si>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</si>
  <si>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</si>
  <si>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</si>
  <si>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</si>
  <si>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</si>
  <si>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</si>
  <si>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</si>
  <si>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</si>
  <si>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</si>
  <si>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</si>
  <si>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</si>
  <si>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</si>
  <si>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</si>
  <si>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</si>
  <si>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</si>
  <si>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</si>
  <si>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</si>
  <si>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</si>
  <si>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</si>
  <si>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</si>
  <si>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</si>
  <si>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</si>
  <si>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</si>
  <si>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</si>
  <si>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</si>
  <si>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</si>
  <si>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</si>
  <si>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</si>
  <si>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</si>
  <si>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</si>
  <si>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</si>
  <si>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</si>
  <si>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</si>
  <si>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</si>
  <si>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</si>
  <si>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</si>
  <si>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</si>
  <si>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</si>
  <si>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</si>
  <si>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</si>
  <si>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</si>
  <si>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</si>
  <si>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</si>
  <si>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</si>
  <si>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</si>
  <si>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</si>
  <si>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</si>
  <si>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</si>
  <si>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</si>
  <si>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</si>
  <si>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</si>
  <si>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</si>
  <si>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</si>
  <si>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</si>
  <si>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</si>
  <si>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</si>
  <si>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</si>
  <si>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</si>
  <si>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</si>
  <si>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</si>
  <si>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</si>
  <si>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</si>
  <si>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</si>
  <si>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</si>
  <si>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</si>
  <si>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</si>
  <si>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</si>
  <si>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</si>
  <si>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</si>
  <si>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</si>
  <si>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</si>
  <si>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</si>
  <si>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</si>
  <si>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</si>
  <si>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</si>
  <si>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</si>
  <si>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</si>
  <si>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</si>
  <si>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</si>
  <si>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</si>
  <si>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</si>
  <si>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</si>
  <si>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</si>
  <si>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</si>
  <si>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</si>
  <si>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</si>
  <si>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</si>
  <si>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</si>
  <si>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</si>
  <si>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</si>
  <si>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</si>
  <si>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</si>
  <si>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</si>
  <si>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</si>
  <si>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</si>
  <si>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</si>
  <si>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</si>
  <si>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</si>
  <si>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</si>
  <si>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</si>
  <si>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</si>
  <si>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</si>
  <si>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</si>
  <si>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</si>
  <si>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</si>
  <si>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</si>
  <si>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</si>
  <si>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</si>
  <si>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</si>
  <si>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</si>
  <si>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</si>
  <si>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</si>
  <si>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</si>
  <si>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</si>
  <si>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</si>
  <si>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</si>
  <si>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</si>
  <si>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</si>
  <si>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</si>
  <si>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</si>
  <si>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</si>
  <si>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</si>
  <si>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</si>
  <si>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</si>
  <si>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</si>
  <si>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</si>
  <si>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</si>
  <si>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</si>
  <si>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</si>
  <si>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</si>
  <si>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</si>
  <si>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</si>
  <si>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</si>
  <si>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</si>
  <si>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</si>
  <si>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</si>
  <si>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</si>
  <si>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</si>
  <si>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</si>
  <si>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</si>
  <si>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</si>
  <si>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</si>
  <si>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</si>
  <si>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</si>
  <si>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</si>
  <si>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</si>
  <si>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</si>
  <si>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</si>
  <si>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</si>
  <si>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</si>
  <si>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</si>
  <si>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</si>
  <si>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</si>
  <si>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</si>
  <si>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</si>
  <si>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</si>
  <si>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</si>
  <si>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</si>
  <si>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</si>
  <si>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</si>
  <si>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</si>
  <si>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</si>
  <si>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</si>
  <si>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</si>
  <si>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</si>
  <si>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</si>
  <si>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</si>
  <si>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</si>
  <si>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</si>
  <si>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</si>
  <si>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</si>
  <si>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</si>
  <si>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</si>
  <si>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</si>
  <si>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</si>
  <si>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</si>
  <si>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</si>
  <si>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</si>
  <si>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</si>
  <si>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</si>
  <si>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</si>
  <si>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</si>
  <si>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</si>
  <si>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</si>
  <si>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</si>
  <si>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</si>
  <si>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</si>
  <si>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</si>
  <si>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</si>
  <si>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</si>
  <si>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</si>
  <si>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</si>
  <si>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</si>
  <si>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</si>
  <si>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</si>
  <si>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</si>
  <si>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</si>
  <si>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</si>
  <si>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</si>
  <si>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</si>
  <si>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</si>
  <si>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</si>
  <si>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</si>
  <si>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</si>
  <si>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</si>
  <si>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</si>
  <si>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</si>
  <si>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</si>
  <si>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</si>
  <si>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</si>
  <si>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</si>
  <si>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</si>
  <si>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</si>
  <si>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</si>
  <si>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</si>
  <si>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</si>
  <si>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</si>
  <si>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</si>
  <si>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</si>
  <si>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</si>
  <si>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</si>
  <si>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</si>
  <si>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</si>
  <si>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</si>
  <si>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</si>
  <si>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</si>
  <si>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</si>
  <si>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</si>
  <si>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</si>
  <si>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</si>
  <si>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</si>
  <si>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</si>
  <si>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</si>
  <si>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</si>
  <si>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</si>
  <si>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</si>
  <si>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</si>
  <si>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</si>
  <si>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</si>
  <si>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</si>
  <si>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</si>
  <si>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</si>
  <si>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</si>
  <si>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</si>
  <si>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</si>
  <si>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</si>
  <si>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</si>
  <si>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</si>
  <si>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</si>
  <si>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</si>
  <si>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</si>
  <si>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</si>
  <si>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</si>
  <si>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</si>
  <si>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</si>
  <si>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</si>
  <si>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</si>
  <si>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</si>
  <si>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</si>
  <si>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</si>
  <si>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</si>
  <si>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</si>
  <si>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</si>
  <si>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</si>
  <si>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</si>
  <si>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</si>
  <si>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</si>
  <si>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</si>
  <si>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</si>
  <si>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</si>
  <si>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</si>
  <si>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</si>
  <si>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</si>
  <si>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</si>
  <si>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</si>
  <si>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</si>
  <si>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</si>
  <si>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</si>
  <si>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</si>
  <si>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</si>
  <si>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</si>
  <si>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</si>
  <si>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</si>
  <si>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</si>
  <si>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</si>
  <si>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</si>
  <si>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</si>
  <si>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</si>
  <si>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</si>
  <si>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</si>
  <si>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</si>
  <si>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</si>
  <si>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</si>
  <si>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</si>
  <si>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</si>
  <si>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</si>
  <si>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</si>
  <si>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</si>
  <si>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</si>
  <si>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</si>
  <si>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</si>
  <si>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</si>
  <si>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</si>
  <si>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</si>
  <si>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</si>
  <si>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</si>
  <si>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</si>
  <si>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</si>
  <si>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</si>
  <si>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</si>
  <si>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</si>
  <si>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</si>
  <si>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</si>
  <si>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</si>
  <si>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</si>
  <si>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</si>
  <si>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</si>
  <si>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</si>
  <si>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</si>
  <si>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</si>
  <si>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</si>
  <si>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</si>
  <si>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</si>
  <si>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</si>
  <si>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</si>
  <si>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</si>
  <si>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</si>
  <si>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</si>
  <si>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</si>
  <si>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</si>
  <si>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</si>
  <si>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</si>
  <si>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</si>
  <si>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</si>
  <si>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</si>
  <si>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</si>
  <si>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</si>
  <si>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</si>
  <si>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</si>
  <si>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</si>
  <si>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</si>
  <si>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</si>
  <si>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</si>
  <si>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</si>
  <si>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</si>
  <si>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</si>
  <si>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</si>
  <si>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</si>
  <si>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</si>
  <si>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</si>
  <si>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</si>
  <si>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</si>
  <si>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</si>
  <si>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</si>
  <si>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</si>
  <si>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</si>
  <si>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</si>
  <si>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</si>
  <si>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</si>
  <si>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</si>
  <si>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</si>
  <si>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</si>
  <si>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</si>
  <si>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</si>
  <si>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</si>
  <si>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</si>
  <si>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</si>
  <si>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</si>
  <si>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</si>
  <si>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</si>
  <si>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</si>
  <si>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</si>
  <si>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</si>
  <si>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</si>
  <si>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</si>
  <si>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</si>
  <si>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</si>
  <si>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</si>
  <si>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</si>
  <si>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</si>
  <si>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</si>
  <si>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</si>
  <si>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</si>
  <si>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</si>
  <si>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</si>
  <si>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</si>
  <si>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</si>
  <si>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</si>
  <si>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</si>
  <si>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</si>
  <si>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</si>
  <si>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</si>
  <si>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</si>
  <si>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</si>
  <si>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</si>
  <si>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</si>
  <si>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</si>
  <si>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</si>
  <si>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</si>
  <si>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</si>
  <si>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</si>
  <si>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</si>
  <si>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</si>
  <si>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</si>
  <si>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</si>
  <si>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</si>
  <si>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</si>
  <si>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</si>
  <si>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</si>
  <si>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</si>
  <si>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</si>
  <si>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</si>
  <si>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</si>
  <si>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</si>
  <si>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</si>
  <si>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</si>
  <si>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</si>
  <si>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</si>
  <si>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</si>
  <si>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</si>
  <si>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</si>
  <si>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</si>
  <si>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</si>
  <si>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</si>
  <si>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</si>
  <si>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</si>
  <si>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</si>
  <si>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</si>
  <si>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</si>
  <si>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</si>
  <si>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</si>
  <si>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</si>
  <si>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</si>
  <si>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</si>
  <si>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</si>
  <si>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</si>
  <si>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</si>
  <si>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</si>
  <si>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</si>
  <si>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</si>
  <si>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</si>
  <si>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</si>
  <si>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</si>
  <si>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</si>
  <si>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</si>
  <si>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</si>
  <si>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</si>
  <si>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</si>
  <si>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</si>
  <si>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</si>
  <si>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</si>
  <si>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</si>
  <si>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</si>
  <si>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</si>
  <si>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</si>
  <si>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</si>
  <si>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</si>
  <si>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</si>
  <si>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</si>
  <si>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</si>
  <si>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</si>
  <si>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</si>
  <si>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</si>
  <si>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</si>
  <si>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</si>
  <si>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</si>
  <si>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</si>
  <si>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</si>
  <si>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</si>
  <si>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</si>
  <si>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</si>
  <si>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</si>
  <si>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</si>
  <si>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</si>
  <si>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</si>
  <si>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</si>
  <si>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</si>
  <si>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</si>
  <si>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</si>
  <si>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</si>
  <si>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</si>
  <si>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</si>
  <si>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</si>
  <si>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</si>
  <si>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</si>
  <si>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</si>
  <si>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</si>
  <si>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</si>
  <si>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</si>
  <si>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</si>
  <si>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</si>
  <si>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</si>
  <si>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</si>
  <si>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</si>
  <si>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</si>
  <si>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</si>
  <si>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</si>
  <si>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</si>
  <si>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</si>
  <si>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</si>
  <si>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</si>
  <si>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</si>
  <si>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</si>
  <si>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</si>
  <si>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</si>
  <si>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</si>
  <si>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</si>
  <si>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</si>
  <si>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</si>
  <si>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</si>
  <si>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</si>
  <si>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</si>
  <si>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</si>
  <si>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</si>
  <si>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</si>
  <si>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</si>
  <si>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</si>
  <si>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</si>
  <si>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</si>
  <si>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</si>
  <si>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</si>
  <si>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</si>
  <si>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</si>
  <si>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</si>
  <si>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</si>
  <si>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</si>
  <si>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</si>
  <si>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</si>
  <si>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</si>
  <si>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</si>
  <si>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</si>
  <si>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</si>
  <si>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</si>
  <si>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</si>
  <si>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</si>
  <si>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</si>
  <si>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</si>
  <si>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</si>
  <si>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</si>
  <si>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</si>
  <si>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</si>
  <si>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</si>
  <si>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</si>
  <si>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</si>
  <si>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</si>
  <si>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</si>
  <si>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</si>
  <si>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</si>
  <si>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</si>
  <si>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</si>
  <si>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</si>
  <si>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</si>
  <si>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</si>
  <si>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</si>
  <si>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</si>
  <si>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</si>
  <si>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</si>
  <si>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</si>
  <si>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</si>
  <si>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</si>
  <si>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</si>
  <si>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</si>
  <si>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</si>
  <si>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</si>
  <si>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</si>
  <si>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</si>
  <si>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</si>
  <si>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</si>
  <si>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</si>
  <si>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</si>
  <si>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</si>
  <si>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</si>
  <si>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</si>
  <si>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</si>
  <si>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</si>
  <si>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</si>
  <si>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</si>
  <si>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</si>
  <si>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</si>
  <si>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</si>
  <si>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</si>
  <si>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</si>
  <si>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</si>
  <si>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</si>
  <si>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</si>
  <si>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</si>
  <si>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</si>
  <si>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</si>
  <si>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</si>
  <si>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</si>
  <si>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</si>
  <si>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</si>
  <si>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</si>
  <si>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</si>
  <si>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</si>
  <si>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</si>
  <si>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</si>
  <si>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</si>
  <si>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</si>
  <si>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</si>
  <si>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</si>
  <si>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</si>
  <si>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</si>
  <si>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</si>
  <si>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</si>
  <si>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</si>
  <si>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</si>
  <si>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</si>
  <si>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</si>
  <si>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</si>
  <si>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</si>
  <si>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</si>
  <si>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</si>
  <si>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</si>
  <si>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</si>
  <si>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</si>
  <si>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</si>
  <si>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</si>
  <si>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</si>
  <si>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</si>
  <si>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</si>
  <si>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</si>
  <si>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</si>
  <si>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</si>
  <si>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</si>
  <si>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</si>
  <si>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</si>
  <si>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</si>
  <si>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</si>
  <si>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</si>
  <si>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</si>
  <si>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</si>
  <si>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</si>
  <si>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</si>
  <si>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</si>
  <si>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</si>
  <si>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</si>
  <si>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</si>
  <si>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</si>
  <si>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</si>
  <si>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</si>
  <si>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</si>
  <si>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</si>
  <si>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</si>
  <si>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</si>
  <si>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</si>
  <si>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</si>
  <si>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</si>
  <si>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</si>
  <si>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</si>
  <si>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</si>
  <si>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</si>
  <si>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</si>
  <si>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</si>
  <si>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</si>
  <si>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</si>
  <si>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</si>
  <si>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</si>
  <si>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</si>
  <si>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</si>
  <si>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</si>
  <si>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</si>
  <si>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</si>
  <si>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</si>
  <si>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</si>
  <si>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</si>
  <si>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</si>
  <si>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</si>
  <si>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</si>
  <si>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</si>
  <si>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</si>
  <si>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</si>
  <si>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</si>
  <si>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</si>
  <si>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</si>
  <si>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</si>
  <si>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</si>
  <si>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</si>
  <si>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</si>
  <si>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</si>
  <si>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</si>
  <si>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</si>
  <si>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</si>
  <si>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</si>
  <si>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</si>
  <si>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</si>
  <si>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</si>
  <si>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</si>
  <si>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</si>
  <si>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</si>
  <si>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</si>
  <si>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</si>
  <si>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</si>
  <si>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</si>
  <si>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</si>
  <si>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</si>
  <si>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</si>
  <si>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</si>
  <si>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</si>
  <si>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</si>
  <si>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</si>
  <si>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</si>
  <si>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</si>
  <si>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</si>
  <si>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</si>
  <si>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</si>
  <si>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</si>
  <si>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</si>
  <si>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</si>
  <si>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</si>
  <si>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</si>
  <si>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</si>
  <si>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</si>
  <si>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</si>
  <si>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</si>
  <si>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</si>
  <si>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</si>
  <si>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</si>
  <si>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</si>
  <si>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</si>
  <si>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</si>
  <si>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</si>
  <si>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</si>
  <si>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</si>
  <si>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</si>
  <si>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</si>
  <si>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</si>
  <si>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</si>
  <si>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</si>
  <si>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</si>
  <si>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</si>
  <si>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</si>
  <si>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</si>
  <si>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</si>
  <si>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</si>
  <si>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</si>
  <si>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</si>
  <si>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</si>
  <si>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</si>
  <si>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</si>
  <si>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</si>
  <si>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</si>
  <si>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</si>
  <si>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</si>
  <si>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</si>
  <si>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</si>
  <si>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</si>
  <si>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</si>
  <si>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</si>
  <si>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</si>
  <si>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</si>
  <si>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</si>
  <si>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</si>
  <si>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</si>
  <si>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</si>
  <si>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</si>
  <si>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</si>
  <si>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</si>
  <si>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</si>
  <si>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</si>
  <si>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</si>
  <si>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</si>
  <si>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</si>
  <si>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</si>
  <si>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</si>
  <si>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</si>
  <si>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</si>
  <si>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</si>
  <si>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</si>
  <si>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</si>
  <si>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</si>
  <si>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</si>
  <si>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</si>
  <si>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</si>
  <si>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</si>
  <si>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</si>
  <si>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</si>
  <si>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</si>
  <si>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</si>
  <si>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</si>
  <si>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</si>
  <si>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</si>
  <si>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</si>
  <si>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</si>
  <si>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</si>
  <si>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</si>
  <si>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</si>
  <si>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</si>
  <si>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</si>
  <si>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</si>
  <si>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</si>
  <si>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</si>
  <si>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</si>
  <si>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</si>
  <si>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</si>
  <si>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</si>
  <si>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</si>
  <si>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</si>
  <si>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</si>
  <si>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</si>
  <si>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</si>
  <si>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</si>
  <si>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</si>
  <si>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</si>
  <si>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</si>
  <si>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</si>
  <si>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</si>
  <si>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</si>
  <si>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</si>
  <si>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</si>
  <si>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</si>
  <si>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</si>
  <si>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</si>
  <si>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</si>
  <si>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</si>
  <si>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</si>
  <si>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</si>
  <si>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</si>
  <si>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</si>
  <si>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</si>
  <si>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</si>
  <si>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</si>
  <si>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</si>
  <si>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</si>
  <si>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</si>
  <si>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</si>
  <si>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</si>
  <si>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</si>
  <si>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</si>
  <si>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</si>
  <si>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</si>
  <si>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</si>
  <si>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</si>
  <si>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</si>
  <si>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</si>
  <si>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</si>
  <si>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</si>
  <si>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</si>
  <si>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</si>
  <si>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</si>
  <si>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</si>
  <si>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</si>
  <si>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</si>
  <si>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</si>
  <si>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</si>
  <si>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</si>
  <si>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</si>
  <si>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</si>
  <si>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</si>
  <si>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</si>
  <si>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</si>
  <si>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</si>
  <si>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</si>
  <si>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</si>
  <si>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</si>
  <si>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</si>
  <si>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</si>
  <si>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</si>
  <si>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</si>
  <si>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</si>
  <si>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</si>
  <si>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</si>
  <si>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</si>
  <si>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</si>
  <si>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</si>
  <si>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</si>
  <si>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</si>
  <si>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</si>
  <si>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</si>
  <si>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</si>
  <si>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</si>
  <si>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</si>
  <si>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</si>
  <si>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</si>
  <si>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</si>
  <si>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</si>
  <si>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</si>
  <si>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</si>
  <si>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</si>
  <si>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</si>
  <si>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</si>
  <si>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</si>
  <si>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</si>
  <si>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</si>
  <si>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</si>
  <si>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</si>
  <si>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</si>
  <si>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</si>
  <si>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</si>
  <si>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</si>
  <si>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</si>
  <si>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</si>
  <si>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</si>
  <si>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</si>
  <si>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</si>
  <si>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</si>
  <si>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</si>
  <si>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</si>
  <si>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</si>
  <si>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</si>
  <si>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</si>
  <si>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</si>
  <si>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</si>
  <si>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</si>
  <si>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</si>
  <si>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</si>
  <si>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</si>
  <si>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</si>
  <si>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</si>
  <si>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</si>
  <si>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</si>
  <si>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</si>
  <si>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</si>
  <si>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</si>
  <si>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</si>
  <si>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</si>
  <si>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</si>
  <si>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</si>
  <si>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</si>
  <si>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</si>
  <si>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</si>
  <si>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</si>
  <si>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</si>
  <si>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</si>
  <si>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</si>
  <si>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</si>
  <si>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</si>
  <si>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</si>
  <si>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</si>
  <si>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</si>
  <si>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</si>
  <si>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</si>
  <si>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</si>
  <si>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</si>
  <si>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</si>
  <si>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</si>
  <si>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</si>
  <si>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</si>
  <si>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</si>
  <si>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</si>
  <si>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</si>
  <si>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</si>
  <si>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</si>
  <si>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</si>
  <si>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</si>
  <si>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</si>
  <si>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</si>
  <si>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</si>
  <si>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</si>
  <si>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</si>
  <si>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</si>
  <si>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</si>
  <si>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</si>
  <si>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</si>
  <si>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</si>
  <si>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</si>
  <si>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</si>
  <si>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</si>
  <si>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</si>
  <si>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</si>
  <si>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</si>
  <si>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</si>
  <si>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</si>
  <si>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</si>
  <si>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</si>
  <si>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</si>
  <si>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</si>
  <si>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</si>
  <si>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</si>
  <si>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</si>
  <si>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</si>
  <si>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</si>
  <si>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</si>
  <si>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</si>
  <si>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</si>
  <si>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</si>
  <si>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</si>
  <si>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</si>
  <si>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</si>
  <si>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</si>
  <si>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</si>
  <si>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</si>
  <si>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</si>
  <si>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</si>
  <si>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</si>
  <si>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</si>
  <si>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</si>
  <si>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</si>
  <si>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</si>
  <si>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</si>
  <si>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</si>
  <si>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</si>
  <si>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</si>
  <si>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</si>
  <si>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</si>
  <si>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</si>
  <si>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</si>
  <si>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</si>
  <si>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</si>
  <si>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</si>
  <si>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</si>
  <si>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</si>
  <si>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</si>
  <si>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</si>
  <si>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</si>
  <si>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</si>
  <si>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</si>
  <si>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</si>
  <si>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</si>
  <si>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</si>
  <si>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</si>
  <si>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</si>
  <si>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</si>
  <si>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</si>
  <si>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</si>
  <si>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</si>
  <si>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</si>
  <si>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</si>
  <si>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</si>
  <si>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</si>
  <si>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</si>
  <si>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</si>
  <si>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</si>
  <si>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</si>
  <si>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</si>
  <si>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</si>
  <si>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</si>
  <si>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</si>
  <si>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</si>
  <si>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</si>
  <si>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</si>
  <si>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</si>
  <si>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</si>
  <si>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</si>
  <si>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</si>
  <si>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</si>
  <si>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</si>
  <si>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</si>
  <si>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</si>
  <si>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</si>
  <si>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</si>
  <si>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</si>
  <si>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</si>
  <si>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</si>
  <si>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</si>
  <si>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</si>
  <si>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</si>
  <si>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</si>
  <si>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</si>
  <si>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</si>
  <si>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</si>
  <si>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</si>
  <si>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</si>
  <si>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</si>
  <si>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</si>
  <si>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</si>
  <si>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</si>
  <si>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</si>
  <si>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</si>
  <si>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</si>
  <si>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</si>
  <si>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</si>
  <si>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</si>
  <si>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</si>
  <si>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</si>
  <si>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</si>
  <si>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</si>
  <si>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</si>
  <si>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</si>
  <si>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</si>
  <si>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</si>
  <si>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</si>
  <si>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</si>
  <si>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</si>
  <si>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</si>
  <si>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</si>
  <si>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</si>
  <si>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</si>
  <si>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</si>
  <si>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</si>
  <si>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</si>
  <si>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</si>
  <si>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</si>
  <si>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</si>
  <si>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</si>
  <si>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</si>
  <si>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</si>
  <si>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</si>
  <si>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</si>
  <si>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</si>
  <si>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</si>
  <si>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</si>
  <si>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</si>
  <si>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</si>
  <si>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</si>
  <si>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</si>
  <si>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</si>
  <si>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</si>
  <si>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</si>
  <si>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</si>
  <si>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</si>
  <si>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</si>
  <si>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</si>
  <si>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</si>
  <si>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</si>
  <si>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</si>
  <si>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</si>
  <si>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</si>
  <si>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</si>
  <si>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</si>
  <si>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</si>
  <si>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</si>
  <si>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</si>
  <si>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</si>
  <si>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</si>
  <si>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</si>
  <si>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</si>
  <si>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</si>
  <si>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</si>
  <si>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</si>
  <si>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</si>
  <si>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</si>
  <si>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</si>
  <si>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</si>
  <si>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</si>
  <si>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</si>
  <si>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</si>
  <si>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</si>
  <si>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</si>
  <si>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</si>
  <si>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</si>
  <si>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</si>
  <si>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</si>
  <si>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</si>
  <si>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</si>
  <si>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</si>
  <si>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</si>
  <si>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</si>
  <si>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</si>
  <si>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</si>
  <si>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</si>
  <si>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</si>
  <si>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</si>
  <si>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</si>
  <si>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</si>
  <si>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</si>
  <si>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</si>
  <si>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</si>
  <si>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</si>
  <si>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</si>
  <si>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</si>
  <si>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</si>
  <si>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</si>
  <si>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</si>
  <si>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</si>
  <si>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</si>
  <si>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</si>
  <si>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</si>
  <si>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</si>
  <si>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</si>
  <si>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</si>
  <si>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</si>
  <si>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</si>
  <si>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</si>
  <si>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</si>
  <si>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</si>
  <si>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</si>
  <si>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</si>
  <si>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</si>
  <si>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</si>
  <si>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</si>
  <si>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</si>
  <si>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</si>
  <si>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</si>
  <si>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</si>
  <si>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</si>
  <si>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</si>
  <si>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</si>
  <si>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</si>
  <si>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</si>
  <si>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</si>
  <si>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</si>
  <si>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</si>
  <si>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</si>
  <si>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</si>
  <si>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</si>
  <si>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</si>
  <si>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</si>
  <si>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</si>
  <si>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</si>
  <si>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</si>
  <si>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</si>
  <si>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</si>
  <si>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</si>
  <si>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</si>
  <si>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</si>
  <si>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</si>
  <si>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</si>
  <si>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</si>
  <si>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</si>
  <si>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</si>
  <si>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</si>
  <si>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</si>
  <si>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</si>
  <si>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</si>
  <si>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</si>
  <si>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</si>
  <si>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</si>
  <si>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</si>
  <si>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</si>
  <si>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</si>
  <si>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</si>
  <si>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</si>
  <si>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</si>
  <si>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</si>
  <si>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</si>
  <si>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</si>
  <si>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</si>
  <si>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</si>
  <si>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</si>
  <si>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</si>
  <si>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</si>
  <si>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</si>
  <si>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</si>
  <si>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</si>
  <si>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</si>
  <si>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</si>
  <si>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</si>
  <si>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</si>
  <si>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</si>
  <si>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</si>
  <si>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</si>
  <si>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</si>
  <si>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</si>
  <si>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</si>
  <si>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</si>
  <si>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</si>
  <si>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</si>
  <si>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</si>
  <si>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</si>
  <si>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</si>
  <si>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</si>
  <si>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</si>
  <si>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</si>
  <si>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</si>
  <si>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</si>
  <si>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</si>
  <si>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</si>
  <si>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</si>
  <si>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</si>
  <si>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</si>
  <si>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</si>
  <si>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</si>
  <si>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</si>
  <si>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</si>
  <si>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</si>
  <si>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</si>
  <si>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</si>
  <si>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</si>
  <si>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</si>
  <si>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</si>
  <si>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</si>
  <si>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</si>
  <si>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</si>
  <si>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</si>
  <si>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</si>
  <si>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</si>
  <si>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</si>
  <si>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</si>
  <si>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</si>
  <si>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</si>
  <si>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</si>
  <si>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</si>
  <si>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</si>
  <si>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</si>
  <si>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</si>
  <si>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</si>
  <si>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</si>
  <si>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</si>
  <si>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</si>
  <si>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</si>
  <si>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</si>
  <si>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</si>
  <si>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</si>
  <si>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</si>
  <si>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</si>
  <si>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</si>
  <si>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</si>
  <si>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</si>
  <si>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</si>
  <si>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</si>
  <si>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</si>
  <si>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</si>
  <si>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</si>
  <si>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</si>
  <si>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</si>
  <si>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</si>
  <si>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</si>
  <si>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</si>
  <si>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</si>
  <si>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</si>
  <si>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</si>
  <si>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</si>
  <si>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</si>
  <si>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</si>
  <si>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</si>
  <si>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</si>
  <si>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</si>
  <si>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</si>
  <si>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</si>
  <si>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</si>
  <si>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</si>
  <si>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</si>
  <si>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</si>
  <si>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</si>
  <si>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</si>
  <si>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</si>
  <si>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</si>
  <si>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</si>
  <si>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</si>
  <si>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</si>
  <si>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</si>
  <si>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</si>
  <si>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</si>
  <si>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</si>
  <si>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</si>
  <si>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</si>
  <si>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</si>
  <si>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</si>
  <si>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</si>
  <si>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</si>
  <si>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</si>
  <si>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</si>
  <si>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</si>
  <si>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</si>
  <si>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</si>
  <si>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</si>
  <si>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</si>
  <si>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</si>
  <si>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</si>
  <si>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</si>
  <si>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</si>
  <si>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</si>
  <si>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</si>
  <si>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</si>
  <si>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</si>
  <si>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</si>
  <si>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</si>
  <si>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</si>
  <si>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</si>
  <si>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</si>
  <si>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</si>
  <si>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</si>
  <si>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</si>
  <si>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</si>
  <si>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</si>
  <si>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</si>
  <si>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</si>
  <si>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</si>
  <si>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</si>
  <si>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</si>
  <si>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</si>
  <si>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</si>
  <si>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</si>
  <si>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</si>
  <si>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</si>
  <si>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</si>
  <si>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</si>
  <si>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</si>
  <si>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</si>
  <si>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</si>
  <si>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</si>
  <si>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</si>
  <si>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</si>
  <si>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</si>
  <si>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</si>
  <si>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</si>
  <si>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</si>
  <si>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</si>
  <si>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</si>
  <si>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</si>
  <si>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</si>
  <si>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</si>
  <si>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</si>
  <si>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</si>
  <si>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</si>
  <si>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</si>
  <si>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</si>
  <si>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</si>
  <si>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</si>
  <si>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</si>
  <si>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</si>
  <si>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</si>
  <si>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</si>
  <si>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</si>
  <si>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</si>
  <si>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</si>
  <si>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</si>
  <si>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</si>
  <si>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</si>
  <si>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</si>
  <si>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</si>
  <si>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</si>
  <si>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</si>
  <si>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</si>
  <si>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</si>
  <si>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</si>
  <si>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</si>
  <si>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</si>
  <si>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</si>
  <si>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</si>
  <si>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</si>
  <si>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</si>
  <si>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</si>
  <si>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</si>
  <si>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</si>
  <si>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</si>
  <si>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</si>
  <si>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</si>
  <si>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</si>
  <si>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</si>
  <si>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</si>
  <si>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</si>
  <si>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</si>
  <si>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</si>
  <si>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</si>
  <si>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</si>
  <si>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</si>
  <si>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</si>
  <si>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</si>
  <si>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</si>
  <si>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</si>
  <si>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</si>
  <si>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</si>
  <si>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</si>
  <si>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</si>
  <si>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</si>
  <si>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</si>
  <si>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</si>
  <si>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</si>
  <si>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</si>
  <si>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</si>
  <si>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</si>
  <si>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</si>
  <si>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</si>
  <si>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</si>
  <si>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</si>
  <si>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</si>
  <si>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</si>
  <si>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</si>
  <si>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</si>
  <si>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</si>
  <si>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</si>
  <si>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</si>
  <si>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</si>
  <si>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</si>
  <si>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</si>
  <si>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</si>
  <si>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</si>
  <si>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</si>
  <si>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</si>
  <si>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</si>
  <si>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</si>
  <si>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</si>
  <si>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</si>
  <si>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</si>
  <si>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</si>
  <si>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</si>
  <si>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</si>
  <si>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</si>
  <si>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</si>
  <si>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</si>
  <si>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</si>
  <si>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</si>
  <si>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</si>
  <si>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</si>
  <si>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</si>
  <si>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</si>
  <si>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</si>
  <si>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</si>
  <si>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</si>
  <si>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</si>
  <si>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</si>
  <si>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</si>
  <si>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</si>
  <si>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</si>
  <si>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</si>
  <si>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</si>
  <si>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</si>
  <si>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</si>
  <si>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</si>
  <si>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</si>
  <si>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</si>
  <si>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</si>
  <si>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</si>
  <si>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</si>
  <si>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</si>
  <si>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</si>
  <si>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</si>
  <si>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</si>
  <si>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</si>
  <si>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</si>
  <si>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</si>
  <si>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</si>
  <si>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</si>
  <si>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</si>
  <si>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</si>
  <si>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</si>
  <si>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</si>
  <si>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</si>
  <si>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</si>
  <si>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</si>
  <si>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</si>
  <si>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</si>
  <si>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</si>
  <si>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</si>
  <si>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</si>
  <si>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</si>
  <si>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</si>
  <si>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</si>
  <si>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</si>
  <si>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</si>
  <si>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</si>
  <si>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</si>
  <si>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</si>
  <si>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</si>
  <si>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</si>
  <si>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</si>
  <si>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</si>
  <si>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</si>
  <si>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</si>
  <si>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</si>
  <si>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</si>
  <si>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</si>
  <si>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</si>
  <si>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</si>
  <si>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</si>
  <si>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</si>
  <si>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</si>
  <si>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</si>
  <si>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</si>
  <si>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</si>
  <si>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</si>
  <si>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</si>
  <si>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</si>
  <si>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</si>
  <si>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</si>
  <si>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</si>
  <si>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</si>
  <si>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</si>
  <si>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</si>
  <si>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</si>
  <si>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</si>
  <si>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</si>
  <si>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</si>
  <si>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</si>
  <si>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</si>
  <si>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</si>
  <si>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</si>
  <si>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</si>
  <si>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</si>
  <si>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</si>
  <si>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</si>
  <si>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</si>
  <si>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</si>
  <si>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</si>
  <si>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</si>
  <si>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</si>
  <si>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</si>
  <si>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</si>
  <si>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</si>
  <si>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</si>
  <si>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</si>
  <si>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</si>
  <si>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</si>
  <si>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</si>
  <si>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</si>
  <si>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</si>
  <si>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</si>
  <si>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</si>
  <si>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</si>
  <si>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</si>
  <si>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</si>
  <si>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</si>
  <si>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</si>
  <si>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</si>
  <si>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</si>
  <si>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</si>
  <si>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</si>
  <si>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</si>
  <si>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</si>
  <si>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</si>
  <si>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</si>
  <si>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</si>
  <si>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</si>
  <si>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</si>
  <si>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</si>
  <si>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</si>
  <si>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</si>
  <si>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</si>
  <si>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</si>
  <si>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</si>
  <si>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</si>
  <si>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</si>
  <si>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</si>
  <si>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</si>
  <si>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</si>
  <si>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</si>
  <si>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</si>
  <si>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</si>
  <si>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</si>
  <si>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</si>
  <si>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</si>
  <si>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</si>
  <si>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</si>
  <si>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</si>
  <si>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</si>
  <si>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</si>
  <si>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</si>
  <si>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</si>
  <si>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</si>
  <si>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</si>
  <si>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</si>
  <si>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</si>
  <si>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</si>
  <si>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</si>
  <si>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</si>
  <si>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</si>
  <si>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</si>
  <si>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</si>
  <si>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</si>
  <si>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</si>
  <si>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</si>
  <si>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</si>
  <si>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</si>
  <si>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</si>
  <si>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</si>
  <si>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</si>
  <si>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</si>
  <si>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</si>
  <si>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</si>
  <si>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</si>
  <si>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</si>
  <si>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</si>
  <si>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</si>
  <si>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</si>
  <si>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</si>
  <si>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</si>
  <si>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</si>
  <si>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</si>
  <si>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</si>
  <si>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</si>
  <si>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</si>
  <si>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</si>
  <si>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</si>
  <si>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</si>
  <si>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</si>
  <si>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</si>
  <si>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</si>
  <si>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</si>
  <si>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</si>
  <si>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</si>
  <si>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</si>
  <si>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</si>
  <si>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</si>
  <si>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</si>
  <si>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</si>
  <si>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</si>
  <si>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</si>
  <si>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</si>
  <si>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</si>
  <si>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</si>
  <si>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</si>
  <si>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</si>
  <si>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</si>
  <si>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</si>
  <si>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</si>
  <si>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</si>
  <si>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</si>
  <si>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</si>
  <si>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</si>
  <si>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</si>
  <si>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</si>
  <si>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</si>
  <si>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</si>
  <si>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</si>
  <si>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</si>
  <si>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</si>
  <si>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</si>
  <si>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</si>
  <si>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</si>
  <si>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</si>
  <si>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</si>
  <si>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</si>
  <si>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</si>
  <si>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</si>
  <si>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</si>
  <si>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</si>
  <si>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</si>
  <si>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</si>
  <si>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</si>
  <si>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</si>
  <si>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</si>
  <si>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</si>
  <si>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</si>
  <si>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</si>
  <si>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</si>
  <si>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</si>
  <si>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</si>
  <si>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</si>
  <si>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</si>
  <si>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</si>
  <si>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</si>
  <si>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</si>
  <si>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</si>
  <si>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</si>
  <si>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</si>
  <si>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</si>
  <si>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</si>
  <si>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</si>
  <si>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</si>
  <si>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</si>
  <si>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</si>
  <si>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</si>
  <si>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</si>
  <si>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</si>
  <si>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</si>
  <si>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</si>
  <si>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</si>
  <si>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</si>
  <si>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</si>
  <si>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</si>
  <si>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</si>
  <si>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</si>
  <si>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</si>
  <si>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</si>
  <si>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</si>
  <si>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</si>
  <si>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</si>
  <si>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</si>
  <si>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</si>
  <si>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</si>
  <si>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</si>
  <si>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</si>
  <si>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</si>
  <si>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</si>
  <si>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</si>
  <si>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</si>
  <si>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</si>
  <si>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</si>
  <si>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</si>
  <si>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</si>
  <si>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</si>
  <si>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</si>
  <si>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</si>
  <si>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</si>
  <si>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</si>
  <si>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</si>
  <si>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</si>
  <si>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</si>
  <si>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</si>
  <si>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</si>
  <si>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</si>
  <si>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</si>
  <si>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</si>
  <si>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</si>
  <si>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</si>
  <si>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</si>
  <si>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</si>
  <si>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</si>
  <si>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</si>
  <si>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</si>
  <si>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</si>
  <si>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</si>
  <si>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</si>
  <si>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</si>
  <si>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</si>
  <si>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</si>
  <si>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</si>
  <si>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</si>
  <si>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</si>
  <si>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</si>
  <si>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</si>
  <si>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</si>
  <si>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</si>
  <si>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</si>
  <si>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</si>
  <si>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</si>
  <si>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</si>
  <si>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</si>
  <si>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</si>
  <si>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</si>
  <si>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</si>
  <si>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</si>
  <si>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</si>
  <si>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</si>
  <si>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</si>
  <si>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</si>
  <si>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</si>
  <si>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</si>
  <si>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</si>
  <si>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</si>
  <si>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</si>
  <si>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</si>
  <si>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</si>
  <si>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</si>
  <si>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</si>
  <si>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</si>
  <si>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</si>
  <si>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</si>
  <si>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</si>
  <si>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</si>
  <si>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</si>
  <si>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</si>
  <si>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</si>
  <si>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</si>
  <si>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</si>
  <si>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</si>
  <si>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</si>
  <si>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</si>
  <si>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</si>
  <si>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</si>
  <si>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</si>
  <si>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</si>
  <si>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</si>
  <si>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</si>
  <si>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</si>
  <si>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</si>
  <si>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</si>
  <si>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</si>
  <si>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</si>
  <si>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</si>
  <si>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</si>
  <si>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</si>
  <si>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</si>
  <si>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</si>
  <si>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</si>
  <si>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</si>
  <si>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</si>
  <si>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</si>
  <si>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</si>
  <si>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</si>
  <si>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</si>
  <si>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</si>
  <si>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</si>
  <si>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</si>
  <si>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</si>
  <si>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</si>
  <si>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</si>
  <si>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</si>
  <si>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</si>
  <si>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</si>
  <si>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</si>
  <si>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</si>
  <si>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</si>
  <si>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</si>
  <si>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</si>
  <si>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</si>
  <si>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</si>
  <si>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</si>
  <si>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</si>
  <si>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</si>
  <si>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</si>
  <si>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</si>
  <si>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</si>
  <si>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</si>
  <si>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</si>
  <si>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</si>
  <si>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</si>
  <si>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</si>
  <si>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</si>
  <si>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</si>
  <si>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</si>
  <si>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</si>
  <si>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</si>
  <si>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</si>
  <si>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</si>
  <si>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</si>
  <si>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</si>
  <si>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</si>
  <si>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</si>
  <si>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</si>
  <si>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</si>
  <si>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</si>
  <si>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</si>
  <si>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</si>
  <si>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</si>
  <si>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</si>
  <si>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</si>
  <si>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</si>
  <si>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</si>
  <si>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</si>
  <si>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</si>
  <si>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</si>
  <si>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</si>
  <si>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</si>
  <si>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</si>
  <si>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</si>
  <si>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</si>
  <si>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</si>
  <si>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</si>
  <si>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</si>
  <si>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</si>
  <si>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</si>
  <si>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</si>
  <si>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</si>
  <si>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</si>
  <si>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</si>
  <si>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</si>
  <si>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</si>
  <si>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</si>
  <si>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</si>
  <si>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</si>
  <si>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</si>
  <si>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</si>
  <si>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</si>
  <si>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</si>
  <si>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</si>
  <si>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</si>
  <si>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</si>
  <si>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</si>
  <si>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</si>
  <si>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</si>
  <si>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</si>
  <si>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</si>
  <si>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</si>
  <si>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</si>
  <si>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</si>
  <si>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</si>
  <si>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</si>
  <si>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</si>
  <si>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</si>
  <si>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</si>
  <si>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</si>
  <si>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</si>
  <si>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</si>
  <si>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</si>
  <si>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</si>
  <si>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</si>
  <si>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</si>
  <si>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</si>
  <si>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</si>
  <si>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</si>
  <si>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</si>
  <si>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</si>
  <si>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</si>
  <si>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</si>
  <si>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</si>
  <si>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</si>
  <si>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</si>
  <si>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</si>
  <si>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</si>
  <si>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</si>
  <si>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</si>
  <si>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</si>
  <si>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</si>
  <si>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</si>
  <si>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</si>
  <si>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</si>
  <si>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</si>
  <si>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</si>
  <si>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</si>
  <si>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</si>
  <si>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</si>
  <si>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</si>
  <si>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</si>
  <si>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</si>
  <si>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</si>
  <si>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</si>
  <si>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</si>
  <si>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</si>
  <si>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</si>
  <si>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</si>
  <si>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</si>
  <si>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</si>
  <si>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</si>
  <si>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</si>
  <si>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</si>
  <si>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</si>
  <si>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</si>
  <si>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</si>
  <si>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</si>
  <si>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</si>
  <si>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</si>
  <si>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</si>
  <si>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</si>
  <si>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</si>
  <si>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</si>
  <si>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</si>
  <si>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</si>
  <si>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</si>
  <si>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</si>
  <si>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</si>
  <si>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</si>
  <si>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</si>
  <si>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</si>
  <si>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</si>
  <si>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</si>
  <si>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</si>
  <si>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</si>
  <si>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</si>
  <si>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</si>
  <si>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</si>
  <si>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</si>
  <si>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</si>
  <si>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</si>
  <si>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</si>
  <si>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</si>
  <si>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</si>
  <si>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</si>
  <si>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</si>
  <si>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</si>
  <si>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</si>
  <si>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</si>
  <si>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</si>
  <si>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</si>
  <si>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</si>
  <si>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</si>
  <si>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</si>
  <si>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</si>
  <si>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</si>
  <si>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</si>
  <si>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</si>
  <si>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</si>
  <si>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</si>
  <si>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</si>
  <si>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</si>
  <si>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</si>
  <si>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</si>
  <si>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</si>
  <si>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</si>
  <si>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</si>
  <si>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</si>
  <si>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</si>
  <si>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</si>
  <si>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</si>
  <si>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</si>
  <si>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</si>
  <si>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</si>
  <si>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</si>
  <si>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</si>
  <si>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</si>
  <si>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</si>
  <si>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</si>
  <si>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</si>
  <si>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</si>
  <si>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</si>
  <si>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</si>
  <si>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</si>
  <si>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</si>
  <si>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</si>
  <si>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</si>
  <si>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</si>
  <si>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</si>
  <si>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</si>
  <si>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</si>
  <si>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</si>
  <si>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</si>
  <si>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</si>
  <si>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</si>
  <si>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</si>
  <si>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</si>
  <si>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</si>
  <si>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</si>
  <si>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</si>
  <si>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</si>
  <si>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</si>
  <si>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</si>
  <si>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</si>
  <si>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</si>
  <si>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</si>
  <si>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</si>
  <si>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</si>
  <si>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</si>
  <si>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</si>
  <si>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</si>
  <si>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</si>
  <si>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</si>
  <si>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</si>
  <si>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</si>
  <si>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</si>
  <si>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</si>
  <si>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</si>
  <si>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</si>
  <si>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</si>
  <si>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</si>
  <si>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</si>
  <si>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</si>
  <si>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</si>
  <si>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</si>
  <si>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</si>
  <si>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</si>
  <si>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</si>
  <si>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</si>
  <si>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</si>
  <si>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</si>
  <si>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</si>
  <si>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</si>
  <si>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</si>
  <si>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</si>
  <si>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</si>
  <si>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</si>
  <si>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</si>
  <si>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</si>
  <si>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</si>
  <si>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</si>
  <si>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</si>
  <si>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</si>
  <si>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</si>
  <si>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</si>
  <si>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</si>
  <si>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</si>
  <si>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</si>
  <si>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</si>
  <si>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</si>
  <si>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</si>
  <si>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</si>
  <si>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</si>
  <si>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</si>
  <si>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</si>
  <si>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</si>
  <si>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</si>
  <si>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</si>
  <si>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</si>
  <si>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</si>
  <si>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</si>
  <si>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</si>
  <si>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</si>
  <si>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</si>
  <si>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</si>
  <si>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</si>
  <si>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</si>
  <si>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</si>
  <si>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</si>
  <si>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</si>
  <si>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</si>
  <si>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</si>
  <si>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</si>
  <si>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</si>
  <si>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</si>
  <si>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</si>
  <si>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</si>
  <si>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</si>
  <si>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</si>
  <si>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</si>
  <si>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</si>
  <si>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</si>
  <si>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</si>
  <si>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</si>
  <si>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</si>
  <si>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</si>
  <si>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</si>
  <si>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</si>
  <si>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</si>
  <si>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</si>
  <si>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</si>
  <si>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</si>
  <si>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</si>
  <si>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</si>
  <si>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</si>
  <si>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</si>
  <si>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</si>
  <si>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</si>
  <si>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</si>
  <si>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</si>
  <si>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</si>
  <si>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</si>
  <si>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</si>
  <si>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</si>
  <si>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</si>
  <si>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</si>
  <si>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</si>
  <si>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</si>
  <si>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</si>
  <si>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</si>
  <si>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</si>
  <si>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</si>
  <si>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</si>
  <si>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</si>
  <si>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</si>
  <si>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</si>
  <si>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</si>
  <si>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</si>
  <si>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</si>
  <si>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</si>
  <si>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</si>
  <si>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</si>
  <si>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</si>
  <si>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</si>
  <si>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</si>
  <si>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</si>
  <si>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</si>
  <si>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</si>
  <si>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</si>
  <si>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</si>
  <si>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</si>
  <si>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</si>
  <si>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</si>
  <si>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</si>
  <si>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</si>
  <si>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</si>
  <si>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</si>
  <si>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</si>
  <si>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</si>
  <si>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</si>
  <si>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</si>
  <si>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</si>
  <si>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</si>
  <si>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</si>
  <si>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</si>
  <si>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</si>
  <si>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</si>
  <si>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</si>
  <si>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</si>
  <si>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</si>
  <si>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</si>
  <si>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</si>
  <si>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</si>
  <si>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</si>
  <si>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</si>
  <si>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</si>
  <si>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</si>
  <si>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</si>
  <si>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</si>
  <si>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</si>
  <si>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</si>
  <si>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</si>
  <si>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</si>
  <si>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</si>
  <si>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</si>
  <si>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</si>
  <si>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</si>
  <si>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</si>
  <si>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</si>
  <si>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</si>
  <si>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</si>
  <si>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</si>
  <si>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</si>
  <si>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</si>
  <si>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</si>
  <si>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</si>
  <si>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</si>
  <si>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</si>
  <si>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</si>
  <si>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</si>
  <si>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</si>
  <si>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</si>
  <si>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</si>
  <si>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</si>
  <si>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</si>
  <si>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</si>
  <si>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</si>
  <si>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</si>
  <si>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</si>
  <si>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</si>
  <si>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</si>
  <si>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</si>
  <si>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</si>
  <si>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</si>
  <si>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</si>
  <si>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</si>
  <si>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</si>
  <si>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</si>
  <si>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</si>
  <si>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</si>
  <si>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</si>
  <si>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</si>
  <si>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</si>
  <si>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</si>
  <si>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</si>
  <si>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</si>
  <si>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</si>
  <si>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</si>
  <si>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</si>
  <si>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</si>
  <si>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</si>
  <si>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</si>
  <si>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</si>
  <si>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</si>
  <si>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</si>
  <si>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</si>
  <si>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</si>
  <si>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</si>
  <si>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</si>
  <si>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</si>
  <si>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</si>
  <si>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</si>
  <si>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</si>
  <si>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</si>
  <si>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</si>
  <si>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</si>
  <si>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</si>
  <si>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</si>
  <si>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</si>
  <si>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</si>
  <si>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</si>
  <si>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</si>
  <si>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</si>
  <si>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</si>
  <si>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</si>
  <si>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</si>
  <si>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</si>
  <si>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</si>
  <si>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</si>
  <si>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</si>
  <si>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</si>
  <si>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</si>
  <si>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</si>
  <si>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</si>
  <si>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</si>
  <si>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</si>
  <si>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</si>
  <si>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</si>
  <si>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</si>
  <si>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</si>
  <si>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</si>
  <si>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</si>
  <si>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</si>
  <si>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</si>
  <si>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</si>
  <si>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</si>
  <si>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</si>
  <si>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</si>
  <si>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</si>
  <si>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</si>
  <si>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</si>
  <si>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</si>
  <si>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</si>
  <si>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</si>
  <si>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</si>
  <si>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</si>
  <si>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</si>
  <si>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</si>
  <si>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</si>
  <si>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</si>
  <si>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</si>
  <si>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</si>
  <si>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</si>
  <si>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</si>
  <si>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</si>
  <si>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</si>
  <si>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</si>
  <si>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</si>
  <si>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</si>
  <si>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</si>
  <si>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</si>
  <si>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</si>
  <si>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</si>
  <si>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</si>
  <si>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</si>
  <si>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</si>
  <si>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</si>
  <si>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</si>
  <si>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</si>
  <si>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</si>
  <si>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</si>
  <si>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</si>
  <si>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</si>
  <si>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</si>
  <si>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</si>
  <si>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</si>
  <si>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</si>
  <si>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</si>
  <si>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</si>
  <si>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</si>
  <si>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</si>
  <si>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</si>
  <si>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</si>
  <si>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</si>
  <si>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</si>
  <si>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</si>
  <si>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</si>
  <si>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</si>
  <si>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</si>
  <si>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</si>
  <si>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</si>
  <si>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</si>
  <si>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</si>
  <si>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</si>
  <si>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</si>
  <si>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</si>
  <si>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</si>
  <si>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</si>
  <si>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</si>
  <si>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</si>
  <si>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</si>
  <si>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</si>
  <si>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</si>
  <si>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</si>
  <si>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</si>
  <si>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</si>
  <si>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</si>
  <si>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</si>
  <si>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</si>
  <si>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</si>
  <si>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</si>
  <si>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</si>
  <si>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</si>
  <si>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</si>
  <si>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</si>
  <si>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</si>
  <si>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</si>
  <si>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</si>
  <si>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</si>
  <si>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</si>
  <si>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</si>
  <si>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</si>
  <si>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</si>
  <si>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</si>
  <si>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</si>
  <si>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</si>
  <si>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</si>
  <si>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</si>
  <si>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</si>
  <si>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</si>
  <si>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</si>
  <si>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</si>
  <si>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</si>
  <si>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</si>
  <si>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</si>
  <si>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</si>
  <si>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</si>
  <si>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</si>
  <si>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</si>
  <si>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</si>
  <si>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</si>
  <si>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</si>
  <si>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</si>
  <si>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</si>
  <si>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</si>
  <si>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</si>
  <si>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</si>
  <si>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</si>
  <si>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</si>
  <si>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</si>
  <si>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</si>
  <si>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</si>
  <si>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</si>
  <si>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</si>
  <si>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</si>
  <si>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</si>
  <si>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</si>
  <si>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</si>
  <si>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</si>
  <si>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</si>
  <si>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</si>
  <si>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</si>
  <si>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</si>
  <si>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</si>
  <si>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</si>
  <si>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</si>
  <si>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</si>
  <si>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</si>
  <si>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</si>
  <si>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</si>
  <si>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</si>
  <si>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</si>
  <si>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</si>
  <si>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</si>
  <si>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</si>
  <si>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</si>
  <si>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</si>
  <si>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</si>
  <si>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</si>
  <si>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</si>
  <si>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</si>
  <si>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</si>
  <si>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</si>
  <si>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</si>
  <si>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</si>
  <si>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</si>
  <si>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</si>
  <si>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</si>
  <si>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</si>
  <si>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</si>
  <si>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</si>
  <si>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</si>
  <si>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</si>
  <si>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</si>
  <si>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</si>
  <si>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</si>
  <si>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</si>
  <si>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</si>
  <si>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</si>
  <si>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</si>
  <si>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</si>
  <si>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</si>
  <si>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</si>
  <si>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</si>
  <si>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</si>
  <si>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</si>
  <si>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</si>
  <si>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</si>
  <si>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</si>
  <si>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</si>
  <si>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</si>
  <si>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</si>
  <si>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</si>
  <si>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</si>
  <si>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</si>
  <si>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</si>
  <si>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</si>
  <si>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</si>
  <si>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</si>
  <si>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</si>
  <si>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</si>
  <si>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</si>
  <si>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</si>
  <si>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</si>
  <si>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</si>
  <si>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</si>
  <si>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</si>
  <si>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</si>
  <si>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</si>
  <si>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</si>
  <si>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</si>
  <si>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</si>
  <si>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</si>
  <si>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</si>
  <si>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</si>
  <si>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</si>
  <si>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</si>
  <si>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</si>
  <si>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</si>
  <si>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</si>
  <si>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</si>
  <si>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</si>
  <si>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</si>
  <si>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</si>
  <si>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</si>
  <si>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</si>
  <si>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</si>
  <si>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</si>
  <si>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</si>
  <si>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</si>
  <si>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</si>
  <si>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</si>
  <si>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</si>
  <si>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</si>
  <si>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</si>
  <si>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</si>
  <si>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</si>
  <si>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</si>
  <si>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</si>
  <si>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</si>
  <si>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</si>
  <si>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</si>
  <si>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</si>
  <si>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</si>
  <si>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</si>
  <si>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</si>
  <si>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</si>
  <si>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</si>
  <si>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</si>
  <si>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</si>
  <si>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</si>
  <si>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</si>
  <si>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</si>
  <si>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</si>
  <si>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</si>
  <si>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</si>
  <si>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</si>
  <si>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</si>
  <si>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</si>
  <si>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</si>
  <si>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</si>
  <si>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</si>
  <si>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</si>
  <si>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</si>
  <si>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</si>
  <si>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</si>
  <si>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</si>
  <si>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</si>
  <si>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</si>
  <si>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</si>
  <si>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</si>
  <si>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</si>
  <si>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</si>
  <si>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</si>
  <si>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</si>
  <si>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</si>
  <si>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</si>
  <si>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</si>
  <si>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</si>
  <si>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</si>
  <si>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</si>
  <si>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</si>
  <si>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</si>
  <si>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</si>
  <si>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</si>
  <si>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</si>
  <si>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</si>
  <si>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</si>
  <si>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</si>
  <si>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</si>
  <si>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</si>
  <si>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</si>
  <si>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</si>
  <si>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</si>
  <si>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</si>
  <si>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</si>
  <si>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</si>
  <si>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</si>
  <si>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</si>
  <si>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</si>
  <si>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</si>
  <si>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</si>
  <si>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</si>
  <si>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</si>
  <si>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</si>
  <si>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</si>
  <si>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</si>
  <si>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</si>
  <si>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</si>
  <si>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</si>
  <si>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</si>
  <si>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</si>
  <si>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</si>
  <si>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</si>
  <si>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</si>
  <si>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</si>
  <si>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</si>
  <si>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</si>
  <si>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</si>
  <si>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</si>
  <si>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</si>
  <si>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</si>
  <si>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</si>
  <si>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</si>
  <si>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</si>
  <si>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</si>
  <si>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</si>
  <si>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</si>
  <si>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</si>
  <si>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</si>
  <si>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</si>
  <si>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</si>
  <si>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</si>
  <si>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</si>
  <si>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</si>
  <si>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</si>
  <si>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</si>
  <si>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</si>
  <si>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</si>
  <si>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</si>
  <si>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</si>
  <si>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</si>
  <si>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</si>
  <si>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</si>
  <si>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</si>
  <si>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</si>
  <si>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</si>
  <si>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</si>
  <si>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</si>
  <si>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</si>
  <si>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</si>
  <si>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</si>
  <si>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</si>
  <si>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</si>
  <si>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</si>
  <si>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</si>
  <si>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</si>
  <si>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</si>
  <si>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</si>
  <si>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</si>
  <si>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</si>
  <si>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</si>
  <si>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</si>
  <si>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</si>
  <si>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</si>
  <si>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</si>
  <si>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</si>
  <si>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</si>
  <si>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</si>
  <si>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</si>
  <si>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</si>
  <si>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</si>
  <si>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</si>
  <si>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</si>
  <si>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</si>
  <si>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</si>
  <si>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</si>
  <si>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</si>
  <si>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</si>
  <si>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</si>
  <si>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</si>
  <si>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</si>
  <si>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</si>
  <si>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</si>
  <si>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</si>
  <si>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</si>
  <si>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</si>
  <si>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</si>
  <si>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</si>
  <si>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</si>
  <si>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</si>
  <si>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</si>
  <si>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</si>
  <si>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</si>
  <si>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</si>
  <si>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</si>
  <si>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</si>
  <si>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</si>
  <si>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</si>
  <si>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</si>
  <si>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</si>
  <si>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</si>
  <si>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</si>
  <si>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</si>
  <si>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</si>
  <si>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</si>
  <si>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</si>
  <si>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</si>
  <si>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</si>
  <si>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</si>
  <si>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</si>
  <si>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</si>
  <si>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</si>
  <si>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</si>
  <si>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</si>
  <si>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</si>
  <si>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</si>
  <si>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</si>
  <si>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</si>
  <si>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</si>
  <si>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</si>
  <si>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</si>
  <si>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</si>
  <si>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</si>
  <si>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</si>
  <si>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</si>
  <si>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</si>
  <si>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</si>
  <si>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</si>
  <si>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</si>
  <si>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</si>
  <si>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</si>
  <si>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</si>
  <si>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</si>
  <si>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</si>
  <si>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</si>
  <si>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</si>
  <si>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</si>
  <si>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</si>
  <si>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</si>
  <si>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</si>
  <si>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</si>
  <si>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</si>
  <si>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</si>
  <si>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</si>
  <si>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</si>
  <si>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</si>
  <si>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</si>
  <si>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</si>
  <si>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</si>
  <si>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</si>
  <si>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</si>
  <si>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</si>
  <si>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</si>
  <si>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</si>
  <si>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</si>
  <si>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</si>
  <si>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</si>
  <si>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</si>
  <si>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</si>
  <si>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</si>
  <si>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</si>
  <si>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</si>
  <si>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</si>
  <si>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</si>
  <si>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</si>
  <si>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</si>
  <si>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</si>
  <si>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</si>
  <si>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</si>
  <si>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</si>
  <si>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</si>
  <si>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</si>
  <si>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</si>
  <si>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</si>
  <si>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</si>
  <si>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</si>
  <si>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</si>
  <si>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</si>
  <si>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</si>
  <si>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</si>
  <si>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</si>
  <si>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</si>
  <si>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</si>
  <si>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</si>
  <si>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</si>
  <si>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</si>
  <si>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</si>
  <si>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</si>
  <si>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</si>
  <si>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</si>
  <si>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</si>
  <si>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</si>
  <si>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</si>
  <si>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</si>
  <si>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</si>
  <si>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</si>
  <si>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</si>
  <si>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</si>
  <si>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</si>
  <si>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</si>
  <si>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</si>
  <si>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</si>
  <si>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</si>
  <si>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</si>
  <si>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</si>
  <si>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</si>
  <si>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</si>
  <si>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</si>
  <si>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</si>
  <si>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</si>
  <si>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</si>
  <si>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</si>
  <si>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</si>
  <si>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</si>
  <si>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</si>
  <si>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</si>
  <si>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</si>
  <si>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</si>
  <si>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</si>
  <si>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</si>
  <si>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</si>
  <si>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</si>
  <si>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</si>
  <si>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</si>
  <si>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</si>
  <si>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</si>
  <si>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</si>
  <si>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</si>
  <si>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</si>
  <si>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</si>
  <si>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</si>
  <si>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</si>
  <si>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</si>
  <si>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</si>
  <si>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</si>
  <si>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</si>
  <si>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</si>
  <si>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</si>
  <si>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</si>
  <si>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</si>
  <si>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</si>
  <si>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</si>
  <si>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</si>
  <si>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</si>
  <si>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</si>
  <si>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</si>
  <si>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</si>
  <si>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</si>
  <si>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</si>
  <si>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</si>
  <si>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</si>
  <si>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</si>
  <si>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</si>
  <si>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</si>
  <si>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</si>
  <si>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</si>
  <si>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</si>
  <si>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</si>
  <si>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</si>
  <si>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</si>
  <si>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</si>
  <si>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</si>
  <si>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</si>
  <si>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</si>
  <si>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</si>
  <si>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</si>
  <si>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</si>
  <si>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</si>
  <si>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</si>
  <si>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</si>
  <si>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</si>
  <si>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</si>
  <si>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</si>
  <si>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</si>
  <si>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</si>
  <si>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</si>
  <si>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</si>
  <si>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</si>
  <si>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</si>
  <si>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</si>
  <si>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</si>
  <si>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</si>
  <si>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</si>
  <si>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</si>
  <si>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</si>
  <si>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</si>
  <si>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</si>
  <si>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</si>
  <si>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</si>
  <si>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</si>
  <si>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</si>
  <si>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</si>
  <si>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</si>
  <si>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</si>
  <si>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</si>
  <si>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</si>
  <si>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</si>
  <si>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</si>
  <si>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</si>
  <si>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</si>
  <si>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</si>
  <si>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</si>
  <si>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</si>
  <si>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</si>
  <si>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</si>
  <si>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</si>
  <si>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</si>
  <si>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</si>
  <si>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</si>
  <si>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</si>
  <si>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</si>
  <si>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</si>
  <si>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</si>
  <si>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</si>
  <si>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</si>
  <si>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</si>
  <si>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</si>
  <si>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</si>
  <si>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</si>
  <si>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</si>
  <si>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</si>
  <si>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</si>
  <si>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</si>
  <si>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</si>
  <si>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</si>
  <si>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</si>
  <si>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</si>
  <si>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</si>
  <si>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</si>
  <si>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</si>
  <si>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</si>
  <si>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</si>
  <si>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</si>
  <si>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</si>
  <si>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</si>
  <si>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</si>
  <si>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</si>
  <si>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</si>
  <si>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</si>
  <si>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</si>
  <si>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</si>
  <si>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</si>
  <si>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</si>
  <si>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</si>
  <si>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</si>
  <si>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</si>
  <si>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</si>
  <si>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</si>
  <si>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</si>
  <si>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</si>
  <si>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</si>
  <si>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</si>
  <si>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</si>
  <si>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</si>
  <si>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</si>
  <si>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</si>
  <si>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</si>
  <si>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</si>
  <si>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</si>
  <si>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</si>
  <si>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</si>
  <si>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</si>
  <si>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</si>
  <si>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</si>
  <si>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</si>
  <si>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</si>
  <si>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</si>
  <si>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</si>
  <si>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</si>
  <si>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</si>
  <si>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</si>
  <si>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</si>
  <si>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</si>
  <si>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</si>
  <si>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</si>
  <si>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</si>
  <si>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</si>
  <si>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</si>
  <si>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</si>
  <si>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</si>
  <si>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</si>
  <si>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</si>
  <si>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</si>
  <si>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</si>
  <si>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</si>
  <si>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</si>
  <si>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</si>
  <si>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</si>
  <si>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</si>
  <si>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</si>
  <si>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</si>
  <si>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</si>
  <si>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</si>
  <si>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</si>
  <si>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</si>
  <si>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</si>
  <si>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</si>
  <si>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</si>
  <si>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</si>
  <si>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</si>
  <si>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</si>
  <si>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</si>
  <si>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</si>
  <si>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</si>
  <si>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</si>
  <si>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</si>
  <si>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</si>
  <si>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</si>
  <si>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</si>
  <si>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</si>
  <si>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</si>
  <si>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</si>
  <si>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</si>
  <si>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</si>
  <si>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</si>
  <si>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</si>
  <si>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</si>
  <si>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</si>
  <si>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</si>
  <si>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</si>
  <si>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</si>
  <si>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</si>
  <si>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</si>
  <si>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</si>
  <si>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</si>
  <si>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</si>
  <si>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</si>
  <si>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</si>
  <si>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</si>
  <si>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</si>
  <si>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</si>
  <si>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</si>
  <si>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</si>
  <si>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</si>
  <si>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</si>
  <si>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</si>
  <si>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</si>
  <si>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</si>
  <si>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</si>
  <si>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</si>
  <si>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</si>
  <si>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</si>
  <si>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</si>
  <si>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</si>
  <si>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</si>
  <si>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</si>
  <si>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</si>
  <si>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</si>
  <si>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</si>
  <si>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</si>
  <si>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</si>
  <si>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</si>
  <si>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</si>
  <si>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</si>
  <si>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</si>
  <si>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</si>
  <si>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</si>
  <si>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</si>
  <si>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</si>
  <si>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</si>
  <si>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</si>
  <si>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</si>
  <si>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</si>
  <si>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</si>
  <si>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</si>
  <si>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</si>
  <si>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</si>
  <si>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</si>
  <si>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</si>
  <si>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</si>
  <si>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</si>
  <si>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</si>
  <si>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</si>
  <si>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</si>
  <si>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</si>
  <si>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</si>
  <si>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</si>
  <si>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</si>
  <si>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</si>
  <si>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</si>
  <si>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</si>
  <si>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</si>
  <si>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</si>
  <si>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</si>
  <si>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</si>
  <si>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</si>
  <si>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</si>
  <si>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</si>
  <si>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</si>
  <si>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</si>
  <si>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</si>
  <si>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</si>
  <si>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</si>
  <si>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</si>
  <si>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</si>
  <si>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</si>
  <si>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</si>
  <si>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</si>
  <si>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</si>
  <si>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</si>
  <si>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</si>
  <si>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</si>
  <si>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</si>
  <si>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</si>
  <si>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</si>
  <si>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</si>
  <si>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</si>
  <si>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</si>
  <si>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</si>
  <si>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</si>
  <si>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</si>
  <si>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</si>
  <si>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</si>
  <si>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</si>
  <si>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</si>
  <si>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</si>
  <si>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</si>
  <si>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</si>
  <si>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</si>
  <si>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</si>
  <si>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</si>
  <si>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</si>
  <si>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</si>
  <si>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</si>
  <si>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</si>
  <si>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</si>
  <si>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</si>
  <si>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</si>
  <si>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</si>
  <si>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</si>
  <si>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</si>
  <si>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</si>
  <si>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</si>
  <si>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</si>
  <si>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</si>
  <si>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</si>
  <si>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</si>
  <si>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</si>
  <si>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</si>
  <si>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</si>
  <si>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</si>
  <si>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</si>
  <si>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</si>
  <si>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</si>
  <si>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</si>
  <si>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</si>
  <si>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</si>
  <si>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</si>
  <si>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</si>
  <si>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</si>
  <si>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</si>
  <si>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</si>
  <si>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</si>
  <si>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</si>
  <si>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</si>
  <si>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</si>
  <si>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</si>
  <si>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</si>
  <si>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</si>
  <si>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</si>
  <si>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</si>
  <si>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</si>
  <si>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</si>
  <si>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</si>
  <si>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</si>
  <si>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</si>
  <si>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</si>
  <si>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</si>
  <si>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</si>
  <si>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</si>
  <si>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</si>
  <si>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</si>
  <si>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</si>
  <si>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</si>
  <si>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</si>
  <si>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</si>
  <si>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</si>
  <si>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</si>
  <si>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</si>
  <si>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</si>
  <si>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</si>
  <si>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</si>
  <si>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</si>
  <si>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</si>
  <si>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</si>
  <si>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</si>
  <si>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</si>
  <si>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</si>
  <si>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</si>
  <si>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</si>
  <si>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</si>
  <si>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</si>
  <si>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</si>
  <si>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</si>
  <si>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</si>
  <si>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</si>
  <si>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</si>
  <si>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</si>
  <si>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</si>
  <si>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</si>
  <si>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</si>
  <si>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</si>
  <si>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</si>
  <si>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</si>
  <si>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</si>
  <si>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</si>
  <si>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</si>
  <si>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</si>
  <si>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</si>
  <si>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</si>
  <si>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</si>
  <si>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</si>
  <si>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</si>
  <si>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</si>
  <si>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</si>
  <si>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</si>
  <si>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</si>
  <si>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</si>
  <si>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</si>
  <si>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</si>
  <si>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</si>
  <si>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</si>
  <si>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</si>
  <si>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</si>
  <si>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</si>
  <si>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</si>
  <si>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</si>
  <si>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</si>
  <si>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</si>
  <si>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</si>
  <si>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</si>
  <si>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</si>
  <si>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</si>
  <si>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</si>
  <si>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</si>
  <si>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</si>
  <si>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</si>
  <si>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</si>
  <si>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</si>
  <si>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</si>
  <si>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</si>
  <si>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</si>
  <si>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</si>
  <si>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</si>
  <si>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</si>
  <si>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</si>
  <si>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</si>
  <si>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</si>
  <si>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</si>
  <si>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</si>
  <si>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</si>
  <si>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</si>
  <si>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</si>
  <si>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</si>
  <si>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</si>
  <si>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</si>
  <si>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</si>
  <si>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</si>
  <si>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</si>
  <si>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</si>
  <si>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</si>
  <si>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</si>
  <si>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</si>
  <si>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</si>
  <si>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</si>
  <si>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</si>
  <si>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</si>
  <si>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</si>
  <si>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</si>
  <si>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</si>
  <si>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</si>
  <si>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</si>
  <si>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</si>
  <si>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</si>
  <si>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</si>
  <si>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</si>
  <si>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</si>
  <si>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</si>
  <si>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</si>
  <si>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</si>
  <si>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</si>
  <si>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</si>
  <si>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</si>
  <si>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</si>
  <si>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</si>
  <si>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</si>
  <si>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</si>
  <si>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</si>
  <si>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</si>
  <si>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</si>
  <si>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</si>
  <si>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</si>
  <si>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</si>
  <si>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</si>
  <si>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</si>
  <si>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</si>
  <si>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</si>
  <si>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</si>
  <si>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</si>
  <si>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</si>
  <si>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</si>
  <si>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</si>
  <si>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</si>
  <si>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</si>
  <si>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</si>
  <si>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</si>
  <si>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</si>
  <si>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</si>
  <si>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</si>
  <si>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</si>
  <si>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</si>
  <si>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</si>
  <si>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</si>
  <si>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</si>
  <si>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</si>
  <si>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</si>
  <si>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</si>
  <si>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</si>
  <si>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</si>
  <si>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</si>
  <si>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</si>
  <si>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</si>
  <si>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</si>
  <si>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</si>
  <si>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</si>
  <si>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</si>
  <si>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</si>
  <si>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</si>
  <si>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</si>
  <si>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</si>
  <si>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</si>
  <si>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</si>
  <si>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</si>
  <si>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</si>
  <si>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</si>
  <si>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</si>
  <si>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</si>
  <si>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</si>
  <si>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</si>
  <si>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</si>
  <si>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</si>
  <si>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</si>
  <si>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</si>
  <si>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</si>
  <si>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</si>
  <si>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</si>
  <si>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</si>
  <si>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</si>
  <si>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</si>
  <si>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</si>
  <si>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</si>
  <si>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</si>
  <si>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</si>
  <si>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</si>
  <si>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</si>
  <si>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</si>
  <si>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</si>
  <si>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</si>
  <si>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</si>
  <si>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</si>
  <si>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</si>
  <si>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</si>
  <si>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</si>
  <si>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</si>
  <si>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</si>
  <si>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</si>
  <si>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</si>
  <si>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</si>
  <si>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</si>
  <si>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</si>
  <si>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</si>
  <si>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</si>
  <si>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</si>
  <si>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</si>
  <si>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</si>
  <si>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</si>
  <si>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</si>
  <si>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</si>
  <si>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</si>
  <si>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</si>
  <si>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</si>
  <si>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</si>
  <si>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</si>
  <si>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</si>
  <si>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</si>
  <si>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</si>
  <si>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</si>
  <si>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</si>
  <si>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</si>
  <si>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</si>
  <si>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</si>
  <si>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</si>
  <si>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</si>
  <si>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</si>
  <si>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</si>
  <si>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</si>
  <si>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</si>
  <si>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</si>
  <si>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</si>
  <si>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</si>
  <si>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</si>
  <si>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</si>
  <si>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</si>
  <si>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</si>
  <si>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</si>
  <si>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</si>
  <si>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</si>
  <si>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</si>
  <si>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</si>
  <si>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</si>
  <si>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</si>
  <si>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</si>
  <si>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</si>
  <si>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</si>
  <si>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</si>
  <si>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</si>
  <si>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</si>
  <si>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</si>
  <si>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</si>
  <si>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</si>
  <si>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</si>
  <si>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</si>
  <si>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</si>
  <si>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</si>
  <si>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</si>
  <si>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</si>
  <si>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</si>
  <si>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</si>
  <si>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</si>
  <si>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</si>
  <si>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</si>
  <si>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</si>
  <si>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</si>
  <si>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</si>
  <si>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</si>
  <si>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</si>
  <si>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</si>
  <si>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</si>
  <si>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</si>
  <si>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</si>
  <si>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</si>
  <si>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</si>
  <si>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</si>
  <si>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</si>
  <si>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</si>
  <si>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</si>
  <si>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</si>
  <si>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</si>
  <si>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</si>
  <si>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</si>
  <si>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</si>
  <si>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</si>
  <si>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</si>
  <si>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</si>
  <si>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</si>
  <si>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</si>
  <si>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</si>
  <si>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</si>
  <si>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</si>
  <si>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</si>
  <si>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</si>
  <si>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</si>
  <si>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</si>
  <si>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</si>
  <si>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</si>
  <si>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</si>
  <si>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</si>
  <si>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</si>
  <si>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</si>
  <si>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</si>
  <si>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</si>
  <si>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</si>
  <si>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</si>
  <si>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</si>
  <si>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</si>
  <si>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</si>
  <si>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</si>
  <si>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</si>
  <si>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</si>
  <si>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</si>
  <si>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</si>
  <si>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</si>
  <si>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</si>
  <si>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</si>
  <si>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</si>
  <si>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</si>
  <si>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</si>
  <si>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</si>
  <si>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</si>
  <si>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</si>
  <si>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</si>
  <si>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</si>
  <si>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</si>
  <si>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</si>
  <si>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</si>
  <si>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</si>
  <si>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</si>
  <si>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</si>
  <si>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</si>
  <si>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</si>
  <si>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</si>
  <si>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</si>
  <si>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</si>
  <si>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</si>
  <si>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</si>
  <si>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</si>
  <si>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</si>
  <si>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</si>
  <si>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</si>
  <si>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</si>
  <si>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</si>
  <si>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</si>
  <si>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</si>
  <si>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</si>
  <si>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</si>
  <si>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</si>
  <si>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</si>
  <si>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</si>
  <si>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</si>
  <si>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</si>
  <si>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</si>
  <si>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</si>
  <si>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</si>
  <si>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</si>
  <si>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</si>
  <si>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</si>
  <si>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</si>
  <si>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</si>
  <si>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</si>
  <si>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</si>
  <si>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</si>
  <si>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</si>
  <si>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</si>
  <si>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</si>
  <si>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</si>
  <si>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</si>
  <si>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</si>
  <si>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</si>
  <si>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</si>
  <si>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</si>
  <si>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</si>
  <si>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</si>
  <si>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</si>
  <si>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</si>
  <si>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</si>
  <si>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</si>
  <si>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</si>
  <si>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</si>
  <si>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</si>
  <si>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</si>
  <si>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</si>
  <si>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</si>
  <si>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</si>
  <si>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</si>
  <si>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</si>
  <si>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</si>
  <si>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</si>
  <si>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</si>
  <si>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</si>
  <si>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</si>
  <si>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</si>
  <si>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</si>
  <si>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</si>
  <si>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</si>
  <si>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</si>
  <si>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</si>
  <si>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</si>
  <si>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</si>
  <si>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</si>
  <si>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</si>
  <si>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</si>
  <si>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</si>
  <si>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</si>
  <si>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</si>
  <si>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</si>
  <si>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</si>
  <si>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</si>
  <si>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</si>
  <si>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</si>
  <si>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</si>
  <si>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</si>
  <si>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</si>
  <si>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</si>
  <si>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</si>
  <si>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</si>
  <si>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</si>
  <si>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</si>
  <si>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</si>
  <si>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</si>
  <si>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</si>
  <si>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</si>
  <si>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</si>
  <si>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</si>
  <si>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</si>
  <si>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</si>
  <si>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</si>
  <si>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</si>
  <si>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</si>
  <si>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</si>
  <si>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</si>
  <si>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</si>
  <si>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</si>
  <si>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</si>
  <si>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</si>
  <si>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</si>
  <si>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</si>
  <si>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</si>
  <si>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</si>
  <si>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</si>
  <si>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</si>
  <si>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</si>
  <si>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</si>
  <si>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</si>
  <si>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</si>
  <si>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</si>
  <si>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</si>
  <si>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</si>
  <si>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</si>
  <si>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</si>
  <si>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</si>
  <si>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</si>
  <si>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</si>
  <si>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</si>
  <si>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</si>
  <si>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</si>
  <si>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</si>
  <si>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</si>
  <si>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</si>
  <si>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</si>
  <si>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</si>
  <si>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</si>
  <si>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</si>
  <si>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</si>
  <si>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</si>
  <si>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</si>
  <si>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</si>
  <si>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</si>
  <si>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</si>
  <si>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</si>
  <si>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</si>
  <si>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</si>
  <si>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</si>
  <si>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</si>
  <si>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</si>
  <si>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</si>
  <si>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</si>
  <si>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</si>
  <si>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</si>
  <si>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</si>
  <si>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</si>
  <si>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</si>
  <si>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</si>
  <si>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</si>
  <si>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</si>
  <si>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</si>
  <si>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</si>
  <si>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</si>
  <si>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</si>
  <si>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</si>
  <si>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</si>
  <si>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</si>
  <si>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</si>
  <si>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</si>
  <si>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</si>
  <si>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</si>
  <si>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</si>
  <si>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</si>
  <si>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</si>
  <si>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</si>
  <si>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</si>
  <si>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</si>
  <si>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</si>
  <si>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</si>
  <si>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</si>
  <si>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</si>
  <si>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</si>
  <si>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</si>
  <si>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</si>
  <si>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</si>
  <si>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</si>
  <si>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</si>
  <si>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</si>
  <si>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</si>
  <si>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</si>
  <si>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</si>
  <si>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</si>
  <si>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</si>
  <si>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</si>
  <si>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</si>
  <si>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</si>
  <si>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</si>
  <si>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</si>
  <si>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</si>
  <si>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</si>
  <si>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</si>
  <si>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</si>
  <si>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</si>
  <si>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</si>
  <si>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</si>
  <si>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</si>
  <si>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</si>
  <si>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</si>
  <si>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</si>
  <si>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</si>
  <si>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</si>
  <si>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</si>
  <si>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</si>
  <si>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</si>
  <si>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</si>
  <si>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</si>
  <si>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</si>
  <si>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</si>
  <si>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</si>
  <si>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</si>
  <si>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</si>
  <si>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</si>
  <si>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</si>
  <si>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</si>
  <si>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</si>
  <si>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</si>
  <si>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</si>
  <si>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</si>
  <si>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</si>
  <si>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</si>
  <si>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</si>
  <si>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</si>
  <si>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</si>
  <si>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</si>
  <si>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</si>
  <si>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</si>
  <si>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</si>
  <si>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</si>
  <si>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</si>
  <si>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</si>
  <si>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</si>
  <si>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</si>
  <si>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</si>
  <si>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</si>
  <si>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</si>
  <si>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</si>
  <si>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</si>
  <si>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</si>
  <si>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</si>
  <si>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</si>
  <si>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</si>
  <si>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</si>
  <si>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</si>
  <si>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</si>
  <si>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</si>
  <si>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</si>
  <si>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</si>
  <si>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</si>
  <si>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</si>
  <si>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</si>
  <si>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</si>
  <si>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</si>
  <si>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</si>
  <si>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</si>
  <si>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</si>
  <si>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</si>
  <si>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</si>
  <si>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</si>
  <si>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</si>
  <si>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</si>
  <si>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</si>
  <si>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</si>
  <si>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</si>
  <si>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</si>
  <si>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</si>
  <si>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</si>
  <si>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</si>
  <si>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</si>
  <si>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</si>
  <si>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</si>
  <si>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</si>
  <si>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</si>
  <si>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</si>
  <si>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</si>
  <si>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</si>
  <si>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</si>
  <si>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</si>
  <si>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</si>
  <si>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</si>
  <si>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</si>
  <si>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</si>
  <si>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</si>
  <si>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</si>
  <si>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</si>
  <si>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</si>
  <si>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</si>
  <si>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</si>
  <si>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</si>
  <si>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</si>
  <si>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</si>
  <si>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</si>
  <si>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</si>
  <si>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</si>
  <si>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</si>
  <si>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</si>
  <si>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</si>
  <si>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</si>
  <si>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</si>
  <si>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</si>
  <si>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</si>
  <si>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</si>
  <si>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</si>
  <si>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</si>
  <si>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</si>
  <si>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</si>
  <si>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</si>
  <si>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</si>
  <si>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</si>
  <si>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</si>
  <si>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</si>
  <si>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</si>
  <si>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</si>
  <si>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</si>
  <si>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</si>
  <si>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</si>
  <si>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</si>
  <si>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</si>
  <si>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</si>
  <si>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</si>
  <si>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</si>
  <si>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</si>
  <si>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</si>
  <si>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</si>
  <si>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</si>
  <si>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</si>
  <si>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</si>
  <si>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</si>
  <si>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</si>
  <si>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</si>
  <si>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</si>
  <si>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</si>
  <si>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</si>
  <si>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</si>
  <si>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</si>
  <si>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</si>
  <si>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</si>
  <si>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</si>
  <si>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</si>
  <si>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</si>
  <si>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</si>
  <si>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</si>
  <si>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</si>
  <si>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</si>
  <si>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</si>
  <si>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</si>
  <si>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</si>
  <si>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</si>
  <si>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</si>
  <si>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</si>
  <si>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</si>
  <si>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</si>
  <si>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</si>
  <si>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</si>
  <si>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</si>
  <si>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</si>
  <si>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</si>
  <si>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</si>
  <si>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</si>
  <si>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</si>
  <si>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</si>
  <si>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</si>
  <si>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</si>
  <si>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</si>
  <si>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</si>
  <si>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</si>
  <si>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</si>
  <si>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</si>
  <si>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</si>
  <si>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</si>
  <si>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</si>
  <si>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</si>
  <si>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</si>
  <si>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</si>
  <si>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</si>
  <si>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</si>
  <si>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</si>
  <si>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</si>
  <si>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</si>
  <si>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</si>
  <si>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</si>
  <si>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</si>
  <si>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</si>
  <si>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</si>
  <si>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</si>
  <si>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</si>
  <si>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</si>
  <si>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</si>
  <si>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</si>
  <si>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</si>
  <si>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</si>
  <si>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</si>
  <si>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</si>
  <si>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</si>
  <si>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</si>
  <si>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</si>
  <si>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</si>
  <si>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</si>
  <si>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</si>
  <si>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</si>
  <si>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</si>
  <si>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</si>
  <si>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</si>
  <si>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</si>
  <si>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</si>
  <si>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</si>
  <si>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</si>
  <si>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</si>
  <si>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</si>
  <si>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</si>
  <si>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</si>
  <si>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</si>
  <si>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</si>
  <si>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</si>
  <si>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</si>
  <si>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</si>
  <si>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</si>
  <si>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</si>
  <si>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</si>
  <si>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</si>
  <si>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</si>
  <si>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</si>
  <si>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</si>
  <si>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</si>
  <si>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</si>
  <si>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</si>
  <si>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</si>
  <si>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</si>
  <si>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</si>
  <si>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</si>
  <si>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</si>
  <si>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</si>
  <si>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</si>
  <si>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</si>
  <si>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</si>
  <si>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</si>
  <si>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</si>
  <si>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</si>
  <si>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</si>
  <si>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</si>
  <si>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</si>
  <si>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</si>
  <si>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</si>
  <si>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</si>
  <si>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</si>
  <si>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</si>
  <si>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</si>
  <si>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</si>
  <si>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</si>
  <si>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</si>
  <si>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</si>
  <si>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</si>
  <si>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</si>
  <si>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</si>
  <si>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</si>
  <si>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</si>
  <si>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</si>
  <si>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</si>
  <si>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</si>
  <si>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</si>
  <si>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</si>
  <si>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</si>
  <si>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</si>
  <si>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</si>
  <si>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</si>
  <si>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</si>
  <si>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</si>
  <si>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</si>
  <si>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</si>
  <si>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</si>
  <si>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</si>
  <si>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</si>
  <si>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</si>
  <si>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</si>
  <si>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</si>
  <si>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</si>
  <si>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</si>
  <si>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</si>
  <si>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</si>
  <si>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</si>
  <si>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</si>
  <si>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</si>
  <si>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</si>
  <si>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</si>
  <si>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</si>
  <si>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</si>
  <si>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</si>
  <si>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</si>
  <si>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</si>
  <si>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</si>
  <si>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</si>
  <si>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</si>
  <si>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</si>
  <si>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</si>
  <si>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</si>
  <si>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</si>
  <si>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</si>
  <si>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</si>
  <si>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</si>
  <si>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</si>
  <si>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</si>
  <si>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</si>
  <si>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</si>
  <si>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</si>
  <si>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</si>
  <si>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</si>
  <si>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</si>
  <si>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</si>
  <si>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</si>
  <si>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</si>
  <si>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</si>
  <si>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</si>
  <si>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</si>
  <si>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</si>
  <si>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</si>
  <si>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</si>
  <si>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</si>
  <si>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</si>
  <si>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</si>
  <si>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</si>
  <si>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</si>
  <si>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</si>
  <si>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</si>
  <si>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</si>
  <si>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</si>
  <si>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</si>
  <si>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</si>
  <si>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</si>
  <si>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</si>
  <si>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</si>
  <si>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</si>
  <si>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</si>
  <si>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</si>
  <si>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</si>
  <si>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</si>
  <si>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</si>
  <si>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</si>
  <si>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</si>
  <si>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</si>
  <si>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</si>
  <si>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</si>
  <si>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</si>
  <si>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</si>
  <si>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</si>
  <si>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</si>
  <si>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</si>
  <si>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</si>
  <si>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</si>
  <si>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</si>
  <si>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</si>
  <si>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</si>
  <si>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</si>
  <si>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</si>
  <si>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</si>
  <si>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</si>
  <si>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</si>
  <si>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</si>
  <si>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</si>
  <si>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</si>
  <si>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</si>
  <si>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</si>
  <si>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</si>
  <si>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</si>
  <si>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</si>
  <si>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</si>
  <si>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</si>
  <si>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</si>
  <si>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</si>
  <si>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</si>
  <si>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</si>
  <si>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</si>
  <si>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</si>
  <si>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</si>
  <si>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</si>
  <si>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</si>
  <si>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</si>
  <si>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</si>
  <si>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</si>
  <si>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</si>
  <si>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</si>
  <si>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</si>
  <si>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</si>
  <si>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</si>
  <si>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</si>
  <si>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</si>
  <si>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</si>
  <si>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</si>
  <si>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</si>
  <si>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</si>
  <si>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</si>
  <si>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</si>
  <si>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</si>
  <si>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</si>
  <si>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</si>
  <si>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</si>
  <si>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</si>
  <si>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</si>
  <si>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</si>
  <si>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</si>
  <si>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</si>
  <si>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</si>
  <si>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</si>
  <si>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</si>
  <si>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</si>
  <si>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</si>
  <si>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</si>
  <si>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</si>
  <si>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</si>
  <si>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</si>
  <si>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</si>
  <si>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</si>
  <si>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</si>
  <si>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</si>
  <si>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</si>
  <si>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</si>
  <si>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</si>
  <si>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</si>
  <si>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</si>
  <si>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</si>
  <si>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</si>
  <si>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</si>
  <si>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</si>
  <si>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</si>
  <si>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</si>
  <si>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</si>
  <si>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</si>
  <si>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</si>
  <si>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</si>
  <si>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</si>
  <si>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</si>
  <si>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</si>
  <si>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</si>
  <si>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</si>
  <si>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</si>
  <si>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</si>
  <si>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</si>
  <si>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</si>
  <si>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</si>
  <si>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</si>
  <si>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</si>
  <si>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</si>
  <si>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</si>
  <si>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</si>
  <si>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</si>
  <si>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</si>
  <si>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</si>
  <si>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</si>
  <si>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</si>
  <si>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</si>
  <si>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</si>
  <si>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</si>
  <si>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</si>
  <si>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</si>
  <si>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</si>
  <si>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</si>
  <si>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</si>
  <si>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</si>
  <si>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</si>
  <si>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</si>
  <si>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</si>
  <si>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</si>
  <si>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</si>
  <si>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</si>
  <si>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</si>
  <si>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</si>
  <si>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</si>
  <si>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</si>
  <si>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</si>
  <si>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</si>
  <si>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</si>
  <si>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</si>
  <si>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</si>
  <si>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</si>
  <si>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</si>
  <si>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</si>
  <si>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</si>
  <si>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</si>
  <si>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</si>
  <si>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</si>
  <si>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</si>
  <si>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</si>
  <si>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</si>
  <si>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</si>
  <si>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</si>
  <si>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</si>
  <si>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</si>
  <si>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</si>
  <si>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</si>
  <si>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</si>
  <si>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</si>
  <si>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</si>
  <si>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</si>
  <si>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</si>
  <si>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</si>
  <si>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</si>
  <si>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</si>
  <si>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</si>
  <si>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</si>
  <si>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</si>
  <si>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</si>
  <si>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</si>
  <si>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</si>
  <si>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</si>
  <si>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</si>
  <si>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</si>
  <si>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</si>
  <si>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</si>
  <si>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</si>
  <si>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</si>
  <si>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</si>
  <si>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</si>
  <si>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</si>
  <si>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</si>
  <si>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</si>
  <si>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</si>
  <si>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</si>
  <si>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</si>
  <si>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</si>
  <si>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</si>
  <si>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</si>
  <si>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</si>
  <si>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</si>
  <si>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</si>
  <si>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</si>
  <si>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</si>
  <si>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</si>
  <si>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</si>
  <si>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</si>
  <si>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</si>
  <si>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</si>
  <si>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</si>
  <si>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</si>
  <si>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</si>
  <si>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</si>
  <si>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</si>
  <si>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</si>
  <si>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</si>
  <si>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</si>
  <si>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</si>
  <si>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</si>
  <si>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</si>
  <si>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</si>
  <si>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</si>
  <si>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</si>
  <si>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</si>
  <si>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</si>
  <si>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</si>
  <si>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</si>
  <si>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</si>
  <si>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</si>
  <si>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</si>
  <si>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</si>
  <si>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</si>
  <si>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</si>
  <si>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</si>
  <si>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</si>
  <si>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</si>
  <si>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</si>
  <si>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</si>
  <si>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</si>
  <si>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</si>
  <si>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</si>
  <si>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</si>
  <si>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</si>
  <si>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</si>
  <si>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</si>
  <si>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</si>
  <si>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</si>
  <si>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</si>
  <si>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</si>
  <si>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</si>
  <si>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</si>
  <si>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</si>
  <si>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</si>
  <si>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</si>
  <si>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</si>
  <si>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</si>
  <si>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</si>
  <si>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</si>
  <si>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</si>
  <si>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</si>
  <si>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</si>
  <si>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</si>
  <si>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</si>
  <si>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</si>
  <si>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</si>
  <si>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</si>
  <si>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</si>
  <si>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</si>
  <si>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</si>
  <si>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</si>
  <si>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</si>
  <si>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</si>
  <si>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</si>
  <si>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</si>
  <si>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</si>
  <si>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</si>
  <si>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</si>
  <si>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</si>
  <si>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</si>
  <si>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</si>
  <si>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</si>
  <si>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</si>
  <si>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</si>
  <si>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</si>
  <si>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</si>
  <si>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</si>
  <si>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</si>
  <si>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</si>
  <si>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</si>
  <si>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</si>
  <si>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</si>
  <si>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</si>
  <si>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</si>
  <si>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</si>
  <si>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</si>
  <si>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</si>
  <si>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</si>
  <si>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</si>
  <si>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</si>
  <si>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</si>
  <si>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</si>
  <si>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</si>
  <si>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</si>
  <si>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</si>
  <si>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</si>
  <si>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</si>
  <si>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</si>
  <si>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</si>
  <si>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</si>
  <si>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</si>
  <si>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</si>
  <si>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</si>
  <si>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</si>
  <si>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</si>
  <si>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</si>
  <si>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</si>
  <si>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</si>
  <si>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</si>
  <si>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</si>
  <si>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</si>
  <si>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</si>
  <si>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</si>
  <si>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</si>
  <si>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</si>
  <si>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</si>
  <si>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</si>
  <si>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</si>
  <si>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</si>
  <si>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</si>
  <si>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</si>
  <si>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</si>
  <si>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</si>
  <si>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</si>
  <si>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</si>
  <si>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</si>
  <si>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</si>
  <si>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</si>
  <si>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</si>
  <si>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</si>
  <si>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</si>
  <si>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</si>
  <si>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</si>
  <si>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</si>
  <si>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</si>
  <si>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</si>
  <si>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</si>
  <si>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</si>
  <si>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</si>
  <si>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</si>
  <si>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</si>
  <si>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</si>
  <si>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</si>
  <si>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</si>
  <si>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</si>
  <si>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</si>
  <si>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</si>
  <si>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</si>
  <si>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</si>
  <si>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</si>
  <si>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</si>
  <si>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</si>
  <si>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</si>
  <si>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</si>
  <si>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</si>
  <si>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</si>
  <si>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</si>
  <si>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</si>
  <si>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</si>
  <si>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</si>
  <si>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</si>
  <si>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</si>
  <si>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</si>
  <si>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</si>
  <si>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</si>
  <si>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</si>
  <si>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</si>
  <si>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</si>
  <si>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</si>
  <si>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</si>
  <si>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</si>
  <si>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</si>
  <si>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</si>
  <si>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</si>
  <si>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</si>
  <si>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</si>
  <si>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</si>
  <si>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</si>
  <si>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</si>
  <si>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</si>
  <si>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</si>
  <si>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</si>
  <si>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</si>
  <si>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</si>
  <si>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</si>
  <si>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</si>
  <si>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</si>
  <si>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</si>
  <si>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</si>
  <si>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</si>
  <si>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</si>
  <si>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</si>
  <si>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</si>
  <si>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</si>
  <si>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</si>
  <si>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</si>
  <si>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</si>
  <si>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</si>
  <si>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</si>
  <si>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</si>
  <si>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</si>
  <si>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</si>
  <si>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</si>
  <si>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</si>
  <si>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</si>
  <si>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</si>
  <si>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</si>
  <si>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</si>
  <si>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</si>
  <si>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</si>
  <si>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</si>
  <si>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</si>
  <si>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</si>
  <si>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</si>
  <si>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</si>
  <si>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</si>
  <si>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</si>
  <si>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</si>
  <si>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</si>
  <si>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</si>
  <si>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</si>
  <si>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</si>
  <si>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</si>
  <si>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</si>
  <si>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</si>
  <si>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</si>
  <si>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</si>
  <si>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</si>
  <si>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</si>
  <si>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</si>
  <si>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</si>
  <si>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</si>
  <si>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</si>
  <si>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</si>
  <si>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</si>
  <si>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</si>
  <si>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</si>
  <si>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</si>
  <si>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</si>
  <si>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</si>
  <si>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</si>
  <si>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</si>
  <si>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</si>
  <si>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</si>
  <si>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</si>
  <si>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</si>
  <si>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</si>
  <si>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</si>
  <si>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</si>
  <si>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</si>
  <si>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</si>
  <si>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</si>
  <si>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</si>
  <si>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</si>
  <si>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</si>
  <si>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</si>
  <si>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</si>
  <si>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</si>
  <si>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</si>
  <si>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</si>
  <si>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</si>
  <si>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</si>
  <si>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</si>
  <si>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</si>
  <si>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</si>
  <si>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</si>
  <si>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</si>
  <si>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</si>
  <si>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</si>
  <si>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</si>
  <si>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</si>
  <si>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</si>
  <si>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</si>
  <si>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</si>
  <si>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</si>
  <si>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</si>
  <si>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</si>
  <si>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</si>
  <si>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</si>
  <si>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</si>
  <si>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</si>
  <si>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</si>
  <si>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</si>
  <si>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</si>
  <si>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</si>
  <si>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</si>
  <si>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</si>
  <si>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</si>
  <si>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</si>
  <si>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</si>
  <si>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</si>
  <si>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</si>
  <si>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</si>
  <si>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</si>
  <si>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</si>
  <si>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</si>
  <si>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</si>
  <si>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</si>
  <si>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</si>
  <si>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</si>
  <si>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</si>
  <si>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</si>
  <si>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</si>
  <si>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</si>
  <si>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</si>
  <si>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</si>
  <si>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</si>
  <si>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</si>
  <si>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</si>
  <si>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</si>
  <si>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</si>
  <si>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</si>
  <si>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</si>
  <si>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</si>
  <si>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</si>
  <si>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</si>
  <si>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</si>
  <si>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</si>
  <si>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</si>
  <si>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</si>
  <si>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</si>
  <si>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</si>
  <si>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</si>
  <si>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</si>
  <si>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</si>
  <si>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</si>
  <si>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</si>
  <si>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</si>
  <si>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</si>
  <si>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</si>
  <si>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</si>
  <si>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</si>
  <si>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</si>
  <si>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</si>
  <si>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</si>
  <si>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</si>
  <si>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</si>
  <si>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</si>
  <si>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</si>
  <si>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</si>
  <si>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</si>
  <si>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</si>
  <si>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</si>
  <si>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</si>
  <si>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</si>
  <si>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</si>
  <si>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</si>
  <si>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</si>
  <si>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</si>
  <si>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</si>
  <si>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</si>
  <si>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</si>
  <si>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</si>
  <si>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</si>
  <si>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</si>
  <si>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</si>
  <si>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</si>
  <si>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</si>
  <si>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</si>
  <si>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</si>
  <si>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</si>
  <si>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</si>
  <si>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</si>
  <si>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</si>
  <si>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</si>
  <si>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</si>
  <si>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</si>
  <si>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</si>
  <si>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</si>
  <si>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</si>
  <si>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</si>
  <si>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</si>
  <si>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</si>
  <si>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</si>
  <si>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</si>
  <si>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</si>
  <si>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</si>
  <si>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</si>
  <si>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</si>
  <si>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</si>
  <si>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</si>
  <si>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</si>
  <si>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</si>
  <si>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</si>
  <si>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</si>
  <si>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</si>
  <si>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</si>
  <si>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</si>
  <si>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</si>
  <si>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</si>
  <si>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</si>
  <si>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</si>
  <si>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</si>
  <si>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</si>
  <si>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</si>
  <si>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</si>
  <si>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</si>
  <si>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</si>
  <si>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</si>
  <si>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</si>
  <si>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</si>
  <si>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</si>
  <si>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</si>
  <si>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</si>
  <si>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</si>
  <si>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</si>
  <si>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</si>
  <si>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</si>
  <si>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</si>
  <si>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</si>
  <si>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</si>
  <si>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</si>
  <si>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</si>
  <si>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</si>
  <si>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</si>
  <si>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</si>
  <si>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</si>
  <si>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</si>
  <si>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</si>
  <si>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</si>
  <si>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</si>
  <si>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</si>
  <si>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</si>
  <si>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</si>
  <si>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</si>
  <si>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</si>
  <si>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</si>
  <si>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</si>
  <si>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</si>
  <si>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</si>
  <si>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</si>
  <si>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</si>
  <si>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</si>
  <si>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</si>
  <si>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</si>
  <si>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</si>
  <si>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</si>
  <si>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</si>
  <si>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</si>
  <si>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</si>
  <si>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</si>
  <si>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</si>
  <si>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</si>
  <si>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</si>
  <si>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</si>
  <si>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</si>
  <si>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</si>
  <si>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</si>
  <si>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</si>
  <si>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</si>
  <si>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</si>
  <si>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</si>
  <si>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</si>
  <si>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</si>
  <si>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</si>
  <si>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</si>
  <si>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</si>
  <si>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</si>
  <si>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</si>
  <si>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</si>
  <si>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</si>
  <si>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</si>
  <si>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</si>
  <si>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</si>
  <si>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</si>
  <si>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</si>
  <si>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</si>
  <si>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</si>
  <si>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</si>
  <si>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</si>
  <si>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</si>
  <si>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</si>
  <si>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</si>
  <si>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</si>
  <si>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</si>
  <si>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</si>
  <si>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</si>
  <si>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</si>
  <si>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</si>
  <si>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</si>
  <si>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</si>
  <si>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</si>
  <si>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</si>
  <si>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</si>
  <si>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</si>
  <si>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</si>
  <si>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</si>
  <si>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</si>
  <si>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</si>
  <si>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</si>
  <si>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</si>
  <si>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</si>
  <si>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</si>
  <si>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</si>
  <si>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</si>
  <si>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</si>
  <si>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</si>
  <si>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</si>
  <si>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</si>
  <si>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</si>
  <si>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</si>
  <si>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</si>
  <si>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</si>
  <si>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</si>
  <si>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</si>
  <si>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</si>
  <si>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</si>
  <si>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</si>
  <si>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</si>
  <si>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</si>
  <si>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</si>
  <si>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</si>
  <si>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</si>
  <si>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</si>
  <si>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</si>
  <si>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</si>
  <si>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</si>
  <si>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</si>
  <si>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</si>
  <si>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</si>
  <si>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</si>
  <si>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</si>
  <si>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</si>
  <si>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</si>
  <si>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</si>
  <si>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</si>
  <si>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</si>
  <si>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</si>
  <si>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</si>
  <si>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</si>
  <si>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</si>
  <si>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</si>
  <si>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</si>
  <si>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</si>
  <si>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</si>
  <si>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</si>
  <si>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</si>
  <si>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</si>
  <si>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</si>
  <si>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</si>
  <si>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</si>
  <si>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</si>
  <si>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</si>
  <si>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</si>
  <si>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</si>
  <si>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</si>
  <si>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</si>
  <si>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</si>
  <si>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</si>
  <si>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</si>
  <si>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</si>
  <si>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</si>
  <si>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</si>
  <si>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</si>
  <si>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</si>
  <si>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</si>
  <si>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</si>
  <si>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</si>
  <si>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</si>
  <si>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</si>
  <si>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</si>
  <si>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</si>
  <si>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</si>
  <si>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</si>
  <si>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</si>
  <si>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</si>
  <si>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</si>
  <si>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</si>
  <si>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</si>
  <si>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</si>
  <si>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</si>
  <si>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</si>
  <si>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</si>
  <si>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</si>
  <si>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</si>
  <si>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</si>
  <si>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</si>
  <si>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</si>
  <si>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</si>
  <si>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</si>
  <si>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</si>
  <si>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</si>
  <si>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</si>
  <si>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</si>
  <si>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</si>
  <si>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</si>
  <si>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</si>
  <si>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</si>
  <si>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</si>
  <si>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</si>
  <si>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</si>
  <si>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</si>
  <si>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</si>
  <si>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</si>
  <si>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</si>
  <si>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</si>
  <si>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</si>
  <si>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</si>
  <si>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</si>
  <si>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</si>
  <si>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</si>
  <si>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</si>
  <si>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</si>
  <si>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</si>
  <si>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</si>
  <si>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</si>
  <si>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</si>
  <si>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</si>
  <si>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</si>
  <si>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</si>
  <si>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</si>
  <si>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</si>
  <si>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</si>
  <si>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</si>
  <si>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</si>
  <si>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</si>
  <si>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</si>
  <si>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</si>
  <si>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</si>
  <si>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</si>
  <si>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</si>
  <si>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</si>
  <si>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</si>
  <si>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</si>
  <si>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</si>
  <si>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</si>
  <si>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</si>
  <si>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</si>
  <si>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</si>
  <si>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</si>
  <si>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</si>
  <si>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</si>
  <si>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</si>
  <si>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</si>
  <si>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</si>
  <si>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</si>
  <si>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</si>
  <si>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</si>
  <si>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</si>
  <si>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</si>
  <si>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</si>
  <si>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</si>
  <si>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</si>
  <si>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</si>
  <si>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</si>
  <si>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</si>
  <si>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</si>
  <si>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</si>
  <si>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</si>
  <si>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</si>
  <si>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</si>
  <si>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</si>
  <si>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</si>
  <si>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</si>
  <si>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</si>
  <si>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</si>
  <si>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</si>
  <si>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</si>
  <si>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</si>
  <si>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</si>
  <si>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</si>
  <si>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</si>
  <si>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</si>
  <si>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</si>
  <si>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</si>
  <si>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</si>
  <si>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</si>
  <si>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</si>
  <si>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</si>
  <si>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</si>
  <si>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</si>
  <si>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</si>
  <si>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</si>
  <si>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</si>
  <si>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</si>
  <si>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</si>
  <si>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</si>
  <si>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</si>
  <si>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</si>
  <si>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</si>
  <si>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</si>
  <si>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</si>
  <si>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</si>
  <si>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</si>
  <si>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</si>
  <si>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</si>
  <si>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</si>
  <si>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</si>
  <si>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</si>
  <si>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</si>
  <si>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</si>
  <si>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</si>
  <si>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</si>
  <si>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</si>
  <si>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</si>
  <si>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</si>
  <si>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</si>
  <si>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</si>
  <si>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</si>
  <si>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</si>
  <si>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</si>
  <si>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</si>
  <si>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</si>
  <si>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</si>
  <si>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</si>
  <si>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</si>
  <si>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</si>
  <si>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</si>
  <si>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</si>
  <si>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</si>
  <si>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</si>
  <si>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</si>
  <si>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</si>
  <si>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</si>
  <si>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</si>
  <si>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</si>
  <si>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</si>
  <si>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</si>
  <si>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</si>
  <si>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</si>
  <si>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</si>
  <si>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</si>
  <si>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</si>
  <si>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</si>
  <si>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</si>
  <si>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</si>
  <si>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</si>
  <si>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</si>
  <si>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</si>
  <si>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</si>
  <si>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</si>
  <si>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</si>
  <si>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</si>
  <si>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</si>
  <si>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</si>
  <si>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</si>
  <si>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</si>
  <si>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</si>
  <si>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</si>
  <si>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</si>
  <si>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</si>
  <si>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</si>
  <si>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</si>
  <si>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</si>
  <si>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</si>
  <si>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</si>
  <si>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</si>
  <si>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</si>
  <si>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</si>
  <si>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</si>
  <si>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</si>
  <si>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</si>
  <si>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</si>
  <si>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</si>
  <si>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</si>
  <si>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</si>
  <si>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</si>
  <si>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</si>
  <si>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</si>
  <si>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</si>
  <si>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</si>
  <si>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</si>
  <si>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</si>
  <si>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</si>
  <si>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</si>
  <si>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</si>
  <si>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</si>
  <si>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</si>
  <si>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</si>
  <si>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</si>
  <si>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</si>
  <si>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</si>
  <si>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</si>
  <si>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</si>
  <si>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</si>
  <si>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</si>
  <si>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</si>
  <si>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</si>
  <si>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</si>
  <si>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</si>
  <si>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</si>
  <si>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</si>
  <si>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</si>
  <si>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</si>
  <si>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</si>
  <si>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</si>
  <si>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</si>
  <si>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</si>
  <si>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</si>
  <si>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</si>
  <si>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</si>
  <si>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</si>
  <si>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</si>
  <si>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</si>
  <si>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</si>
  <si>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</si>
  <si>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</si>
  <si>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</si>
  <si>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</si>
  <si>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</si>
  <si>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</si>
  <si>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</si>
  <si>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</si>
  <si>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</si>
  <si>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</si>
  <si>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</si>
  <si>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</si>
  <si>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</si>
  <si>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</si>
  <si>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</si>
  <si>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</si>
  <si>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</si>
  <si>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</si>
  <si>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</si>
  <si>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</si>
  <si>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</si>
  <si>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</si>
  <si>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</si>
  <si>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</si>
  <si>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</si>
  <si>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</si>
  <si>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</si>
  <si>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</si>
  <si>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</si>
  <si>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</si>
  <si>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</si>
  <si>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</si>
  <si>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</si>
  <si>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</si>
  <si>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</si>
  <si>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</si>
  <si>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</si>
  <si>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</si>
  <si>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</si>
  <si>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</si>
  <si>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</si>
  <si>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</si>
  <si>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</si>
  <si>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</si>
  <si>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</si>
  <si>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</si>
  <si>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</si>
  <si>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</si>
  <si>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</si>
  <si>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</si>
  <si>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</si>
  <si>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</si>
  <si>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</si>
  <si>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</si>
  <si>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</si>
  <si>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</si>
  <si>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</si>
  <si>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</si>
  <si>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</si>
  <si>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</si>
  <si>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</si>
  <si>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</si>
  <si>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</si>
  <si>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</si>
  <si>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</si>
  <si>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</si>
  <si>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</si>
  <si>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</si>
  <si>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</si>
  <si>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</si>
  <si>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</si>
  <si>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</si>
  <si>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</si>
  <si>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</si>
  <si>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</si>
  <si>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</si>
  <si>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</si>
  <si>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</si>
  <si>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</si>
  <si>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</si>
  <si>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</si>
  <si>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</si>
  <si>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</si>
  <si>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</si>
  <si>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</si>
  <si>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</si>
  <si>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</si>
  <si>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</si>
  <si>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</si>
  <si>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</si>
  <si>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</si>
  <si>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</si>
  <si>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</si>
  <si>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</si>
  <si>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</si>
  <si>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</si>
  <si>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</si>
  <si>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</si>
  <si>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</si>
  <si>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</si>
  <si>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</si>
  <si>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</si>
  <si>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</si>
  <si>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</si>
  <si>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</si>
  <si>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</si>
  <si>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</si>
  <si>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</si>
  <si>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</si>
  <si>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</si>
  <si>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</si>
  <si>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</si>
  <si>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</si>
  <si>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</si>
  <si>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</si>
  <si>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</si>
  <si>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</si>
  <si>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</si>
  <si>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</si>
  <si>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</si>
  <si>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</si>
  <si>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</si>
  <si>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</si>
  <si>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</si>
  <si>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</si>
  <si>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</si>
  <si>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</si>
  <si>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</si>
  <si>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</si>
  <si>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</si>
  <si>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</si>
  <si>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</si>
  <si>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</si>
  <si>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</si>
  <si>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</si>
  <si>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</si>
  <si>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</si>
  <si>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</si>
  <si>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</si>
  <si>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</si>
  <si>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</si>
  <si>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</si>
  <si>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</si>
  <si>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</si>
  <si>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</si>
  <si>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</si>
  <si>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</si>
  <si>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</si>
  <si>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</si>
  <si>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</si>
  <si>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</si>
  <si>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</si>
  <si>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</si>
  <si>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</si>
  <si>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</si>
  <si>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</si>
  <si>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</si>
  <si>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</si>
  <si>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</si>
  <si>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</si>
  <si>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</si>
  <si>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</si>
  <si>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</si>
  <si>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</si>
  <si>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</si>
  <si>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</si>
  <si>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</si>
  <si>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</si>
  <si>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</si>
  <si>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</si>
  <si>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</si>
  <si>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</si>
  <si>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</si>
  <si>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</si>
  <si>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</si>
  <si>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</si>
  <si>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</si>
  <si>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</si>
  <si>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</si>
  <si>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</si>
  <si>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</si>
  <si>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</si>
  <si>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</si>
  <si>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</si>
  <si>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</si>
  <si>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</si>
  <si>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</si>
  <si>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</si>
  <si>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</si>
  <si>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</si>
  <si>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</si>
  <si>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</si>
  <si>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</si>
  <si>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</si>
  <si>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</si>
  <si>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</si>
  <si>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</si>
  <si>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</si>
  <si>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</si>
  <si>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</si>
  <si>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</si>
  <si>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</si>
  <si>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</si>
  <si>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</si>
  <si>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</si>
  <si>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</si>
  <si>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</si>
  <si>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</si>
  <si>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</si>
  <si>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</si>
  <si>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</si>
  <si>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</si>
  <si>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</si>
  <si>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</si>
  <si>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</si>
  <si>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</si>
  <si>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</si>
  <si>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</si>
  <si>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</si>
  <si>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</si>
  <si>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</si>
  <si>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</si>
  <si>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</si>
  <si>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</si>
  <si>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</si>
  <si>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</si>
  <si>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</si>
  <si>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</si>
  <si>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</si>
  <si>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</si>
  <si>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</si>
  <si>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</si>
  <si>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</si>
  <si>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</si>
  <si>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</si>
  <si>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</si>
  <si>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</si>
  <si>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</si>
  <si>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</si>
  <si>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</si>
  <si>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</si>
  <si>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</si>
  <si>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</si>
  <si>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</si>
  <si>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</si>
  <si>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</si>
  <si>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</si>
  <si>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</si>
  <si>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</si>
  <si>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</si>
  <si>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</si>
  <si>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</si>
  <si>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</si>
  <si>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</si>
  <si>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</si>
  <si>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</si>
  <si>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</si>
  <si>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</si>
  <si>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</si>
  <si>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</si>
  <si>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</si>
  <si>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</si>
  <si>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</si>
  <si>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</si>
  <si>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</si>
  <si>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</si>
  <si>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</si>
  <si>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</si>
  <si>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</si>
  <si>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</si>
  <si>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</si>
  <si>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</si>
  <si>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</si>
  <si>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</si>
  <si>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</si>
  <si>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</si>
  <si>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</si>
  <si>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</si>
  <si>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</si>
  <si>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</si>
  <si>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</si>
  <si>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</si>
  <si>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</si>
  <si>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</si>
  <si>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</si>
  <si>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</si>
  <si>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</si>
  <si>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</si>
  <si>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</si>
  <si>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</si>
  <si>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</si>
  <si>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</si>
  <si>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</si>
  <si>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</si>
  <si>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</si>
  <si>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</si>
  <si>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</si>
  <si>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</si>
  <si>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</si>
  <si>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</si>
  <si>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</si>
  <si>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</si>
  <si>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</si>
  <si>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</si>
  <si>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</si>
  <si>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</si>
  <si>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</si>
  <si>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</si>
  <si>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</si>
  <si>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</si>
  <si>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</si>
  <si>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</si>
  <si>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</si>
  <si>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</si>
  <si>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</si>
  <si>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</si>
  <si>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</si>
  <si>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</si>
  <si>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</si>
  <si>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</si>
  <si>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</si>
  <si>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</si>
  <si>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</si>
  <si>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</si>
  <si>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</si>
  <si>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</si>
  <si>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</si>
  <si>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</si>
  <si>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</si>
  <si>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</si>
  <si>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</si>
  <si>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</si>
  <si>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</si>
  <si>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</si>
  <si>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</si>
  <si>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</si>
  <si>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</si>
  <si>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</si>
  <si>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</si>
  <si>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</si>
  <si>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</si>
  <si>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</si>
  <si>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</si>
  <si>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</si>
  <si>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</si>
  <si>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</si>
  <si>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</si>
  <si>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</si>
  <si>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</si>
  <si>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</si>
  <si>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</si>
  <si>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</si>
  <si>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</si>
  <si>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</si>
  <si>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</si>
  <si>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</si>
  <si>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</si>
  <si>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</si>
  <si>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</si>
  <si>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</si>
  <si>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</si>
  <si>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</si>
  <si>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</si>
  <si>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</si>
  <si>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</si>
  <si>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</si>
  <si>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</si>
  <si>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</si>
  <si>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</si>
  <si>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</si>
  <si>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</si>
  <si>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</si>
  <si>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</si>
  <si>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</si>
  <si>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</si>
  <si>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</si>
  <si>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</si>
  <si>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</si>
  <si>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</si>
  <si>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</si>
  <si>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</si>
  <si>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</si>
  <si>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</si>
  <si>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</si>
  <si>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</si>
  <si>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</si>
  <si>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</si>
  <si>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</si>
  <si>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</si>
  <si>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</si>
  <si>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</si>
  <si>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</si>
  <si>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</si>
  <si>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</si>
  <si>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</si>
  <si>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</si>
  <si>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</si>
  <si>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</si>
  <si>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</si>
  <si>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</si>
  <si>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</si>
  <si>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</si>
  <si>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</si>
  <si>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</si>
  <si>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</si>
  <si>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</si>
  <si>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</si>
  <si>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</si>
  <si>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</si>
  <si>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</si>
  <si>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</si>
  <si>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</si>
  <si>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</si>
  <si>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</si>
  <si>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</si>
  <si>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</si>
  <si>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</si>
  <si>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</si>
  <si>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</si>
  <si>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</si>
  <si>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</si>
  <si>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</si>
  <si>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</si>
  <si>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</si>
  <si>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</si>
  <si>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</si>
  <si>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</si>
  <si>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</si>
  <si>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</si>
  <si>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</si>
  <si>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</si>
  <si>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</si>
  <si>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</si>
  <si>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</si>
  <si>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</si>
  <si>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</si>
  <si>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</si>
  <si>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</si>
  <si>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</si>
  <si>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</si>
  <si>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</si>
  <si>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</si>
  <si>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</si>
  <si>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</si>
  <si>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</si>
  <si>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</si>
  <si>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</si>
  <si>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</si>
  <si>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</si>
  <si>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</si>
  <si>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</si>
  <si>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</si>
  <si>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</si>
  <si>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</si>
  <si>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</si>
  <si>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</si>
  <si>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</si>
  <si>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</si>
  <si>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</si>
  <si>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</si>
  <si>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</si>
  <si>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</si>
  <si>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</si>
  <si>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</si>
  <si>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</si>
  <si>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</si>
  <si>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</si>
  <si>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</si>
  <si>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</si>
  <si>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</si>
  <si>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</si>
  <si>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</si>
  <si>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</si>
  <si>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</si>
  <si>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</si>
  <si>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</si>
  <si>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</si>
  <si>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</si>
  <si>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</si>
  <si>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</si>
  <si>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</si>
  <si>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</si>
  <si>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</si>
  <si>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</si>
  <si>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</si>
  <si>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</si>
  <si>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</si>
  <si>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</si>
  <si>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</si>
  <si>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</si>
  <si>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</si>
  <si>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</si>
  <si>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</si>
  <si>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</si>
  <si>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</si>
  <si>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</si>
  <si>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</si>
  <si>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</si>
  <si>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</si>
  <si>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</si>
  <si>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</si>
  <si>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</si>
  <si>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</si>
  <si>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</si>
  <si>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</si>
  <si>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</si>
  <si>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</si>
  <si>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</si>
  <si>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</si>
  <si>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</si>
  <si>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</si>
  <si>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</si>
  <si>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</si>
  <si>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</si>
  <si>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</si>
  <si>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</si>
  <si>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</si>
  <si>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</si>
  <si>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</si>
  <si>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</si>
  <si>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</si>
  <si>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</si>
  <si>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</si>
  <si>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</si>
  <si>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</si>
  <si>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</si>
  <si>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</si>
  <si>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</si>
  <si>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</si>
  <si>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</si>
  <si>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</si>
  <si>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</si>
  <si>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</si>
  <si>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</si>
  <si>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</si>
  <si>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</si>
  <si>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</si>
  <si>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</si>
  <si>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</si>
  <si>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</si>
  <si>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</si>
  <si>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</si>
  <si>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</si>
  <si>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</si>
  <si>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</si>
  <si>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</si>
  <si>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</si>
  <si>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</si>
  <si>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</si>
  <si>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</si>
  <si>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</si>
  <si>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</si>
  <si>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</si>
  <si>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</si>
  <si>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</si>
  <si>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</si>
  <si>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</si>
  <si>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</si>
  <si>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</si>
  <si>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</si>
  <si>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</si>
  <si>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</si>
  <si>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</si>
  <si>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</si>
  <si>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</si>
  <si>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</si>
  <si>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</si>
  <si>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</si>
  <si>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</si>
  <si>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</si>
  <si>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</si>
  <si>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</si>
  <si>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</si>
  <si>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</si>
  <si>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</si>
  <si>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</si>
  <si>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</si>
  <si>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</si>
  <si>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</si>
  <si>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</si>
  <si>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</si>
  <si>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</si>
  <si>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</si>
  <si>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</si>
  <si>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</si>
  <si>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</si>
  <si>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</si>
  <si>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</si>
  <si>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</si>
  <si>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</si>
  <si>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</si>
  <si>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</si>
  <si>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</si>
  <si>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</si>
  <si>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</si>
  <si>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</si>
  <si>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</si>
  <si>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</si>
  <si>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</si>
  <si>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</si>
  <si>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</si>
  <si>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</si>
  <si>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</si>
  <si>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</si>
  <si>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</si>
  <si>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</si>
  <si>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</si>
  <si>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</si>
  <si>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</si>
  <si>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</si>
  <si>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</si>
  <si>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</si>
  <si>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</si>
  <si>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</si>
  <si>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</si>
  <si>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</si>
  <si>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</si>
  <si>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</si>
  <si>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</si>
  <si>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</si>
  <si>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</si>
  <si>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</si>
  <si>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</si>
  <si>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</si>
  <si>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</si>
  <si>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</si>
  <si>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</si>
  <si>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</si>
  <si>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</si>
  <si>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</si>
  <si>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</si>
  <si>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</si>
  <si>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</si>
  <si>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</si>
  <si>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</si>
  <si>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</si>
  <si>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</si>
  <si>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</si>
  <si>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</si>
  <si>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</si>
  <si>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</si>
  <si>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</si>
  <si>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</si>
  <si>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</si>
  <si>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</si>
  <si>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</si>
  <si>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</si>
  <si>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</si>
  <si>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</si>
  <si>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</si>
  <si>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</si>
  <si>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</si>
  <si>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</si>
  <si>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</si>
  <si>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</si>
  <si>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</si>
  <si>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</si>
  <si>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</si>
  <si>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</si>
  <si>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</si>
  <si>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</si>
  <si>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</si>
  <si>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</si>
  <si>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</si>
  <si>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</si>
  <si>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</si>
  <si>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</si>
  <si>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</si>
  <si>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</si>
  <si>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</si>
  <si>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</si>
  <si>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</si>
  <si>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</si>
  <si>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</si>
  <si>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</si>
  <si>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</si>
  <si>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</si>
  <si>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</si>
  <si>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</si>
  <si>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</si>
  <si>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</si>
  <si>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</si>
  <si>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</si>
  <si>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</si>
  <si>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</si>
  <si>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</si>
  <si>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</si>
  <si>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</si>
  <si>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</si>
  <si>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</si>
  <si>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</si>
  <si>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</si>
  <si>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</si>
  <si>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</si>
  <si>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</si>
  <si>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</si>
  <si>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</si>
  <si>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</si>
  <si>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</si>
  <si>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</si>
  <si>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</si>
  <si>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</si>
  <si>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</si>
  <si>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</si>
  <si>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</si>
  <si>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</si>
  <si>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</si>
  <si>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</si>
  <si>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</si>
  <si>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</si>
  <si>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</si>
  <si>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</si>
  <si>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</si>
  <si>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</si>
  <si>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</si>
  <si>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</si>
  <si>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</si>
  <si>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</si>
  <si>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</si>
  <si>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</si>
  <si>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</si>
  <si>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</si>
  <si>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</si>
  <si>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</si>
  <si>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</si>
  <si>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</si>
  <si>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</si>
  <si>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</si>
  <si>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</si>
  <si>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</si>
  <si>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</si>
  <si>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</si>
  <si>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</si>
  <si>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</si>
  <si>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</si>
  <si>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</si>
  <si>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</si>
  <si>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</si>
  <si>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</si>
  <si>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</si>
  <si>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</si>
  <si>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</si>
  <si>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</si>
  <si>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</si>
  <si>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</si>
  <si>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</si>
  <si>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</si>
  <si>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</si>
  <si>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</si>
  <si>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</si>
  <si>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</si>
  <si>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</si>
  <si>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</si>
  <si>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</si>
  <si>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</si>
  <si>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</si>
  <si>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</si>
  <si>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</si>
  <si>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</si>
  <si>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</si>
  <si>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</si>
  <si>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</si>
  <si>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</si>
  <si>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</si>
  <si>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</si>
  <si>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</si>
  <si>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</si>
  <si>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</si>
  <si>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</si>
  <si>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</si>
  <si>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</si>
  <si>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</si>
  <si>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</si>
  <si>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</si>
  <si>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</si>
  <si>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</si>
  <si>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</si>
  <si>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</si>
  <si>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</si>
  <si>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</si>
  <si>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</si>
  <si>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</si>
  <si>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</si>
  <si>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</si>
  <si>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</si>
  <si>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</si>
  <si>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</si>
  <si>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</si>
  <si>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</si>
  <si>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</si>
  <si>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</si>
  <si>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</si>
  <si>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</si>
  <si>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</si>
  <si>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</si>
  <si>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</si>
  <si>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</si>
  <si>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</si>
  <si>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</si>
  <si>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</si>
  <si>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</si>
  <si>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</si>
  <si>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</si>
  <si>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</si>
  <si>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</si>
  <si>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</si>
  <si>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</si>
  <si>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</si>
  <si>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</si>
  <si>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</si>
  <si>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</si>
  <si>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</si>
  <si>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</si>
  <si>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</si>
  <si>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</si>
  <si>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</si>
  <si>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</si>
  <si>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</si>
  <si>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</si>
  <si>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</si>
  <si>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</si>
  <si>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</si>
  <si>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</si>
  <si>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</si>
  <si>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</si>
  <si>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</si>
  <si>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</si>
  <si>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</si>
  <si>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</si>
  <si>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</si>
  <si>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</si>
  <si>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</si>
  <si>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</si>
  <si>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</si>
  <si>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</si>
  <si>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</si>
  <si>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</si>
  <si>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</si>
  <si>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</si>
  <si>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</si>
  <si>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</si>
  <si>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</si>
  <si>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</si>
  <si>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</si>
  <si>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</si>
  <si>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</si>
  <si>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</si>
  <si>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</si>
  <si>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</si>
  <si>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</si>
  <si>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</si>
  <si>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</si>
  <si>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</si>
  <si>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</si>
  <si>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</si>
  <si>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</si>
  <si>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</si>
  <si>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</si>
  <si>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</si>
  <si>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</si>
  <si>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</si>
  <si>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</si>
  <si>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</si>
  <si>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</si>
  <si>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</si>
  <si>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</si>
  <si>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</si>
  <si>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</si>
  <si>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</si>
  <si>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</si>
  <si>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</si>
  <si>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</si>
  <si>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</si>
  <si>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</si>
  <si>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</si>
  <si>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</si>
  <si>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</si>
  <si>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</si>
  <si>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</si>
  <si>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</si>
  <si>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</si>
  <si>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</si>
  <si>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</si>
  <si>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</si>
  <si>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</si>
  <si>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</si>
  <si>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</si>
  <si>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</si>
  <si>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</si>
  <si>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</si>
  <si>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</si>
  <si>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</si>
  <si>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</si>
  <si>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</si>
  <si>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</si>
  <si>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</si>
  <si>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</si>
  <si>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</si>
  <si>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</si>
  <si>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</si>
  <si>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</si>
  <si>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</si>
  <si>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</si>
  <si>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</si>
  <si>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</si>
  <si>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</si>
  <si>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</si>
  <si>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</si>
  <si>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</si>
  <si>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</si>
  <si>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</si>
  <si>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</si>
  <si>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</si>
  <si>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</si>
  <si>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</si>
  <si>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</si>
  <si>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</si>
  <si>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</si>
  <si>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</si>
  <si>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</si>
  <si>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</si>
  <si>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</si>
  <si>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</si>
  <si>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</si>
  <si>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</si>
  <si>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</si>
  <si>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</si>
  <si>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</si>
  <si>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</si>
  <si>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</si>
  <si>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</si>
  <si>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</si>
  <si>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</si>
  <si>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</si>
  <si>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</si>
  <si>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</si>
  <si>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</si>
  <si>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</si>
  <si>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</si>
  <si>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</si>
  <si>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</si>
  <si>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</si>
  <si>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</si>
  <si>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</si>
  <si>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</si>
  <si>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</si>
  <si>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</si>
  <si>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</si>
  <si>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</si>
  <si>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</si>
  <si>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</si>
  <si>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</si>
  <si>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</si>
  <si>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</si>
  <si>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</si>
  <si>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</si>
  <si>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</si>
  <si>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</si>
  <si>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</si>
  <si>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</si>
  <si>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</si>
  <si>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</si>
  <si>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</si>
  <si>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</si>
  <si>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</si>
  <si>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</si>
  <si>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</si>
  <si>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</si>
  <si>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</si>
  <si>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</si>
  <si>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</si>
  <si>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</si>
  <si>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</si>
  <si>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</si>
  <si>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</si>
  <si>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</si>
  <si>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</si>
  <si>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</si>
  <si>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</si>
  <si>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</si>
  <si>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</si>
  <si>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</si>
  <si>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</si>
  <si>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</si>
  <si>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</si>
  <si>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</si>
  <si>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</si>
  <si>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</si>
  <si>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</si>
  <si>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</si>
  <si>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</si>
  <si>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</si>
  <si>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</si>
  <si>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</si>
  <si>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</si>
  <si>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</si>
  <si>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</si>
  <si>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</si>
  <si>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</si>
  <si>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</si>
  <si>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</si>
  <si>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</si>
  <si>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</si>
  <si>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</si>
  <si>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</si>
  <si>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</si>
  <si>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</si>
  <si>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</si>
  <si>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</si>
  <si>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</si>
  <si>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</si>
  <si>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</si>
  <si>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</si>
  <si>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</si>
  <si>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</si>
  <si>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</si>
  <si>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</si>
  <si>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</si>
  <si>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</si>
  <si>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</si>
  <si>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</si>
  <si>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</si>
  <si>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</si>
  <si>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</si>
  <si>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</si>
  <si>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</si>
  <si>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</si>
  <si>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</si>
  <si>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</si>
  <si>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</si>
  <si>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</si>
  <si>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</si>
  <si>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</si>
  <si>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</si>
  <si>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</si>
  <si>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</si>
  <si>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</si>
  <si>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</si>
  <si>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</si>
  <si>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</si>
  <si>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</si>
  <si>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</si>
  <si>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</si>
  <si>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</si>
  <si>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</si>
  <si>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</si>
  <si>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</si>
  <si>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</si>
  <si>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</si>
  <si>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</si>
  <si>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</si>
  <si>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</si>
  <si>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</si>
  <si>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</si>
  <si>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</si>
  <si>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</si>
  <si>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</si>
  <si>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</si>
  <si>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</si>
  <si>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</si>
  <si>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</si>
  <si>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</si>
  <si>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</si>
  <si>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</si>
  <si>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</si>
  <si>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</si>
  <si>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</si>
  <si>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</si>
  <si>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</si>
  <si>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</si>
  <si>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</si>
  <si>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</si>
  <si>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</si>
  <si>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</si>
  <si>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</si>
  <si>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</si>
  <si>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</si>
  <si>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</si>
  <si>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</si>
  <si>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</si>
  <si>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</si>
  <si>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</si>
  <si>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</si>
  <si>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</si>
  <si>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</si>
  <si>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</si>
  <si>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</si>
  <si>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</si>
  <si>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</si>
  <si>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</si>
  <si>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</si>
  <si>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</si>
  <si>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</si>
  <si>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</si>
  <si>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</si>
  <si>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</si>
  <si>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</si>
  <si>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</si>
  <si>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</si>
  <si>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</si>
  <si>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</si>
  <si>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</si>
  <si>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</si>
  <si>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</si>
  <si>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</si>
  <si>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</si>
  <si>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</si>
  <si>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</si>
  <si>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</si>
  <si>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</si>
  <si>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</si>
  <si>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</si>
  <si>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</si>
  <si>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</si>
  <si>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</si>
  <si>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</si>
  <si>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</si>
  <si>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</si>
  <si>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</si>
  <si>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</si>
  <si>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</si>
  <si>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</si>
  <si>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</si>
  <si>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</si>
  <si>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</si>
  <si>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</si>
  <si>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</si>
  <si>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</si>
  <si>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</si>
  <si>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</si>
  <si>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</si>
  <si>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</si>
  <si>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</si>
  <si>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</si>
  <si>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</si>
  <si>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</si>
  <si>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</si>
  <si>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</si>
  <si>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</si>
  <si>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</si>
  <si>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</si>
  <si>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</si>
  <si>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</si>
  <si>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</si>
  <si>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</si>
  <si>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</si>
  <si>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</si>
  <si>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</si>
  <si>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</si>
  <si>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</si>
  <si>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</si>
  <si>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</si>
  <si>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</si>
  <si>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</si>
  <si>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</si>
  <si>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</si>
  <si>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</si>
  <si>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</si>
  <si>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</si>
  <si>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</si>
  <si>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</si>
  <si>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</si>
  <si>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</si>
  <si>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</si>
  <si>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</si>
  <si>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</si>
  <si>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</si>
  <si>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</si>
  <si>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</si>
  <si>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</si>
  <si>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</si>
  <si>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</si>
  <si>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</si>
  <si>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</si>
  <si>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</si>
  <si>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</si>
  <si>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</si>
  <si>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</si>
  <si>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</si>
  <si>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</si>
  <si>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</si>
  <si>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</si>
  <si>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</si>
  <si>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</si>
  <si>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</si>
  <si>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</si>
  <si>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</si>
  <si>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</si>
  <si>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</si>
  <si>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</si>
  <si>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</si>
  <si>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</si>
  <si>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</si>
  <si>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</si>
  <si>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</si>
  <si>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</si>
  <si>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</si>
  <si>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</si>
  <si>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</si>
  <si>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</si>
  <si>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</si>
  <si>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</si>
  <si>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</si>
  <si>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</si>
  <si>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</si>
  <si>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</si>
  <si>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</si>
  <si>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</si>
  <si>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</si>
  <si>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</si>
  <si>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</si>
  <si>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</si>
  <si>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</si>
  <si>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</si>
  <si>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</si>
  <si>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</si>
  <si>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</si>
  <si>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</si>
  <si>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</si>
  <si>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</si>
  <si>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</si>
  <si>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</si>
  <si>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</si>
  <si>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</si>
  <si>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</si>
  <si>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</si>
  <si>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</si>
  <si>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</si>
  <si>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</si>
  <si>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</si>
  <si>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</si>
  <si>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</si>
  <si>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</si>
  <si>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</si>
  <si>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</si>
  <si>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</si>
  <si>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</si>
  <si>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</si>
  <si>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</si>
  <si>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</si>
  <si>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</si>
  <si>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</si>
  <si>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</si>
  <si>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</si>
  <si>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</si>
  <si>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</si>
  <si>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</si>
  <si>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</si>
  <si>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</si>
  <si>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</si>
  <si>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</si>
  <si>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</si>
  <si>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</si>
  <si>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</si>
  <si>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</si>
  <si>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</si>
  <si>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</si>
  <si>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</si>
  <si>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</si>
  <si>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</si>
  <si>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</si>
  <si>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</si>
  <si>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</si>
  <si>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</si>
  <si>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</si>
  <si>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</si>
  <si>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</si>
  <si>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</si>
  <si>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</si>
  <si>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</si>
  <si>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</si>
  <si>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</si>
  <si>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</si>
  <si>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</si>
  <si>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</si>
  <si>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</si>
  <si>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</si>
  <si>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</si>
  <si>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</si>
  <si>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</si>
  <si>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</si>
  <si>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</si>
  <si>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</si>
  <si>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</si>
  <si>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</si>
  <si>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</si>
  <si>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</si>
  <si>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</si>
  <si>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</si>
  <si>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</si>
  <si>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</si>
  <si>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</si>
  <si>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</si>
  <si>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</si>
  <si>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</si>
  <si>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</si>
  <si>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</si>
  <si>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</si>
  <si>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</si>
  <si>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</si>
  <si>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</si>
  <si>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</si>
  <si>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</si>
  <si>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</si>
  <si>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</si>
  <si>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</si>
  <si>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</si>
  <si>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</si>
  <si>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</si>
  <si>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</si>
  <si>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</si>
  <si>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</si>
  <si>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</si>
  <si>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</si>
  <si>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</si>
  <si>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</si>
  <si>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</si>
  <si>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</si>
  <si>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</si>
  <si>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</si>
  <si>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</si>
  <si>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</si>
  <si>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</si>
  <si>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</si>
  <si>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</si>
  <si>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</si>
  <si>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</si>
  <si>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</si>
  <si>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</si>
  <si>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</si>
  <si>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</si>
  <si>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</si>
  <si>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</si>
  <si>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</si>
  <si>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</si>
  <si>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</si>
  <si>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</si>
  <si>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</si>
  <si>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</si>
  <si>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</si>
  <si>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</si>
  <si>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</si>
  <si>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</si>
  <si>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</si>
  <si>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</si>
  <si>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</si>
  <si>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</si>
  <si>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</si>
  <si>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</si>
  <si>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</si>
  <si>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</si>
  <si>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</si>
  <si>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</si>
  <si>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</si>
  <si>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</si>
  <si>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</si>
  <si>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</si>
  <si>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</si>
  <si>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</si>
  <si>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</si>
  <si>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</si>
  <si>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</si>
  <si>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</si>
  <si>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</si>
  <si>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</si>
  <si>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</si>
  <si>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</si>
  <si>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</si>
  <si>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</si>
  <si>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</si>
  <si>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</si>
  <si>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</si>
  <si>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</si>
  <si>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</si>
  <si>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</si>
  <si>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</si>
  <si>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</si>
  <si>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</si>
  <si>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</si>
  <si>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</si>
  <si>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</si>
  <si>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</si>
  <si>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</si>
  <si>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</si>
  <si>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</si>
  <si>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</si>
  <si>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</si>
  <si>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</si>
  <si>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</si>
  <si>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</si>
  <si>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</si>
  <si>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</si>
  <si>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</si>
  <si>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</si>
  <si>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</si>
  <si>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</si>
  <si>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</si>
  <si>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</si>
  <si>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</si>
  <si>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</si>
  <si>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</si>
  <si>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</si>
  <si>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</si>
  <si>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</si>
  <si>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</si>
  <si>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</si>
  <si>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</si>
  <si>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</si>
  <si>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</si>
  <si>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</si>
  <si>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</si>
  <si>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</si>
  <si>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</si>
  <si>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</si>
  <si>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</si>
  <si>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</si>
  <si>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</si>
  <si>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</si>
  <si>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</si>
  <si>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</si>
  <si>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</si>
  <si>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</si>
  <si>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</si>
  <si>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</si>
  <si>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</si>
  <si>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</si>
  <si>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</si>
  <si>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</si>
  <si>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</si>
  <si>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</si>
  <si>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</si>
  <si>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</si>
  <si>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</si>
  <si>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</si>
  <si>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</si>
  <si>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</si>
  <si>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</si>
  <si>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</si>
  <si>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</si>
  <si>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</si>
  <si>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</si>
  <si>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</si>
  <si>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</si>
  <si>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</si>
  <si>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</si>
  <si>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</si>
  <si>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</si>
  <si>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</si>
  <si>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</si>
  <si>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</si>
  <si>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</si>
  <si>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</si>
  <si>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</si>
  <si>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</si>
  <si>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</si>
  <si>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</si>
  <si>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</si>
  <si>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</si>
  <si>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</si>
  <si>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</si>
  <si>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</si>
  <si>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</si>
  <si>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</si>
  <si>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</si>
  <si>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</si>
  <si>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</si>
  <si>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</si>
  <si>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</si>
  <si>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</si>
  <si>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</si>
  <si>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</si>
  <si>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</si>
  <si>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</si>
  <si>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</si>
  <si>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</si>
  <si>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</si>
  <si>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</si>
  <si>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</si>
  <si>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</si>
  <si>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</si>
  <si>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</si>
  <si>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</si>
  <si>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</si>
  <si>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</si>
  <si>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</si>
  <si>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</si>
  <si>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</si>
  <si>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</si>
  <si>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</si>
  <si>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</si>
  <si>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</si>
  <si>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</si>
  <si>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</si>
  <si>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</si>
  <si>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</si>
  <si>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</si>
  <si>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</si>
  <si>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</si>
  <si>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</si>
  <si>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</si>
  <si>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</si>
  <si>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</si>
  <si>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</si>
  <si>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</si>
  <si>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</si>
  <si>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</si>
  <si>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</si>
  <si>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</si>
  <si>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</si>
  <si>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</si>
  <si>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</si>
  <si>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</si>
  <si>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</si>
  <si>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</si>
  <si>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</si>
  <si>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</si>
  <si>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</si>
  <si>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</si>
  <si>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</si>
  <si>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</si>
  <si>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</si>
  <si>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</si>
  <si>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</si>
  <si>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</si>
  <si>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</si>
  <si>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</si>
  <si>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</si>
  <si>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</si>
  <si>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</si>
  <si>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</si>
  <si>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</si>
  <si>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</si>
  <si>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</si>
  <si>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</si>
  <si>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</si>
  <si>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</si>
  <si>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</si>
  <si>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</si>
  <si>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</si>
  <si>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</si>
  <si>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</si>
  <si>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</si>
  <si>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</si>
  <si>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</si>
  <si>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</si>
  <si>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</si>
  <si>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</si>
  <si>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</si>
  <si>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</si>
  <si>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</si>
  <si>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</si>
  <si>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</si>
  <si>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</si>
  <si>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</si>
  <si>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</si>
  <si>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</si>
  <si>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</si>
  <si>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</si>
  <si>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</si>
  <si>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</si>
  <si>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</si>
  <si>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</si>
  <si>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</si>
  <si>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</si>
  <si>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</si>
  <si>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</si>
  <si>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</si>
  <si>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</si>
  <si>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</si>
  <si>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</si>
  <si>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</si>
  <si>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</si>
  <si>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</si>
  <si>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</si>
  <si>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</si>
  <si>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</si>
  <si>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</si>
  <si>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</si>
  <si>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</si>
  <si>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</si>
  <si>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</si>
  <si>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</si>
  <si>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</si>
  <si>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</si>
  <si>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</si>
  <si>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</si>
  <si>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</si>
  <si>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</si>
  <si>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</si>
  <si>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</si>
  <si>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</si>
  <si>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</si>
  <si>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</si>
  <si>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</si>
  <si>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</si>
  <si>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</si>
  <si>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</si>
  <si>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</si>
  <si>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</si>
  <si>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</si>
  <si>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</si>
  <si>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</si>
  <si>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</si>
  <si>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</si>
  <si>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</si>
  <si>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</si>
  <si>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</si>
  <si>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</si>
  <si>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</si>
  <si>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</si>
  <si>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</si>
  <si>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</si>
  <si>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</si>
  <si>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</si>
  <si>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</si>
  <si>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</si>
  <si>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</si>
  <si>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</si>
  <si>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</si>
  <si>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</si>
  <si>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</si>
  <si>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</si>
  <si>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</si>
  <si>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</si>
  <si>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</si>
  <si>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</si>
  <si>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</si>
  <si>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</si>
  <si>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</si>
  <si>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</si>
  <si>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</si>
  <si>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</si>
  <si>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</si>
  <si>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</si>
  <si>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</si>
  <si>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</si>
  <si>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</si>
  <si>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</si>
  <si>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</si>
  <si>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</si>
  <si>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</si>
  <si>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</si>
  <si>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</si>
  <si>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</si>
  <si>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</si>
  <si>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</si>
  <si>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</si>
  <si>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</si>
  <si>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</si>
  <si>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</si>
  <si>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</si>
  <si>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</si>
  <si>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</si>
  <si>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</si>
  <si>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</si>
  <si>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</si>
  <si>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</si>
  <si>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</si>
  <si>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</si>
  <si>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</si>
  <si>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</si>
  <si>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</si>
  <si>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</si>
  <si>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</si>
  <si>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</si>
  <si>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</si>
  <si>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</si>
  <si>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</si>
  <si>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</si>
  <si>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</si>
  <si>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</si>
  <si>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</si>
  <si>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</si>
  <si>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</si>
  <si>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</si>
  <si>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</si>
  <si>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</si>
  <si>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</si>
  <si>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</si>
  <si>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</si>
  <si>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</si>
  <si>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</si>
  <si>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</si>
  <si>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</si>
  <si>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</si>
  <si>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</si>
  <si>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</si>
  <si>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</si>
  <si>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</si>
  <si>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</si>
  <si>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</si>
  <si>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</si>
  <si>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</si>
  <si>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</si>
  <si>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</si>
  <si>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</si>
  <si>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</si>
  <si>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</si>
  <si>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</si>
  <si>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</si>
  <si>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</si>
  <si>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</si>
  <si>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</si>
  <si>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</si>
  <si>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</si>
  <si>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</si>
  <si>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</si>
  <si>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</si>
  <si>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</si>
  <si>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</si>
  <si>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</si>
  <si>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</si>
  <si>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</si>
  <si>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</si>
  <si>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</si>
  <si>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</si>
  <si>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</si>
  <si>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</si>
  <si>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</si>
  <si>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</si>
  <si>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</si>
  <si>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</si>
  <si>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</si>
  <si>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</si>
  <si>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</si>
  <si>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</si>
  <si>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</si>
  <si>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</si>
  <si>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</si>
  <si>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</si>
  <si>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</si>
  <si>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</si>
  <si>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</si>
  <si>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</si>
  <si>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</si>
  <si>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</si>
  <si>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</si>
  <si>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</si>
  <si>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</si>
  <si>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</si>
  <si>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</si>
  <si>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</si>
  <si>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</si>
  <si>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</si>
  <si>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</si>
  <si>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</si>
  <si>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</si>
  <si>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</si>
  <si>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</si>
  <si>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</si>
  <si>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</si>
  <si>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</si>
  <si>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</si>
  <si>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</si>
  <si>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</si>
  <si>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</si>
  <si>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</si>
  <si>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</si>
  <si>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</si>
  <si>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</si>
  <si>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</si>
  <si>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</si>
  <si>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</si>
  <si>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</si>
  <si>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</si>
  <si>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</si>
  <si>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</si>
  <si>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</si>
  <si>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</si>
  <si>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</si>
  <si>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</si>
  <si>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</si>
  <si>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</si>
  <si>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</si>
  <si>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</si>
  <si>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</si>
  <si>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</si>
  <si>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</si>
  <si>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</si>
  <si>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</si>
  <si>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</si>
  <si>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</si>
  <si>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</si>
  <si>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</si>
  <si>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</si>
  <si>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</si>
  <si>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</si>
  <si>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</si>
  <si>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</si>
  <si>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</si>
  <si>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</si>
  <si>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</si>
  <si>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</si>
  <si>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</si>
  <si>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</si>
  <si>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</si>
  <si>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</si>
  <si>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</si>
  <si>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</si>
  <si>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</si>
  <si>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</si>
  <si>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</si>
  <si>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</si>
  <si>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</si>
  <si>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</si>
  <si>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</si>
  <si>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</si>
  <si>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</si>
  <si>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</si>
  <si>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</si>
  <si>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</si>
  <si>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</si>
  <si>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</si>
  <si>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</si>
  <si>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</si>
  <si>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</si>
  <si>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</si>
  <si>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</si>
  <si>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</si>
  <si>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</si>
  <si>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</si>
  <si>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</si>
  <si>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</si>
  <si>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</si>
  <si>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</si>
  <si>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</si>
  <si>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</si>
  <si>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</si>
  <si>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</si>
  <si>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</si>
  <si>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</si>
  <si>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</si>
  <si>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</si>
  <si>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</si>
  <si>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</si>
  <si>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</si>
  <si>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</si>
  <si>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</si>
  <si>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</si>
  <si>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</si>
  <si>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</si>
  <si>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</si>
  <si>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</si>
  <si>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</si>
  <si>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</si>
  <si>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</si>
  <si>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</si>
  <si>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</si>
  <si>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</si>
  <si>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</si>
  <si>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</si>
  <si>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</si>
  <si>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</si>
  <si>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</si>
  <si>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</si>
  <si>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</si>
  <si>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</si>
  <si>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</si>
  <si>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</si>
  <si>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</si>
  <si>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</si>
  <si>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</si>
  <si>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</si>
  <si>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</si>
  <si>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</si>
  <si>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</si>
  <si>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</si>
  <si>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</si>
  <si>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</si>
  <si>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</si>
  <si>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</si>
  <si>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</si>
  <si>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</si>
  <si>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</si>
  <si>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</si>
  <si>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</si>
  <si>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</si>
  <si>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</si>
  <si>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</si>
  <si>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</si>
  <si>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</si>
  <si>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</si>
  <si>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</si>
  <si>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</si>
  <si>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</si>
  <si>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</si>
  <si>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</si>
  <si>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</si>
  <si>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</si>
  <si>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</si>
  <si>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</si>
  <si>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</si>
  <si>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</si>
  <si>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</si>
  <si>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</si>
  <si>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</si>
  <si>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</si>
  <si>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</si>
  <si>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</si>
  <si>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</si>
  <si>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</si>
  <si>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</si>
  <si>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</si>
  <si>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</si>
  <si>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</si>
  <si>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</si>
  <si>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</si>
  <si>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</si>
  <si>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</si>
  <si>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</si>
  <si>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</si>
  <si>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</si>
  <si>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</si>
  <si>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</si>
  <si>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</si>
  <si>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</si>
  <si>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</si>
  <si>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</si>
  <si>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</si>
  <si>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</si>
  <si>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</si>
  <si>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</si>
  <si>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</si>
  <si>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</si>
  <si>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</si>
  <si>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</si>
  <si>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</si>
  <si>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</si>
  <si>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</si>
  <si>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</si>
  <si>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</si>
  <si>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</si>
  <si>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</si>
  <si>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</si>
  <si>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</si>
  <si>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</si>
  <si>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</si>
  <si>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</si>
  <si>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</si>
  <si>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</si>
  <si>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</si>
  <si>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</si>
  <si>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</si>
  <si>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</si>
  <si>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</si>
  <si>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</si>
  <si>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</si>
  <si>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</si>
  <si>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</si>
  <si>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</si>
  <si>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</si>
  <si>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</si>
  <si>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</si>
  <si>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</si>
  <si>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</si>
  <si>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</si>
  <si>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</si>
  <si>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</si>
  <si>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</si>
  <si>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</si>
  <si>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</si>
  <si>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</si>
  <si>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</si>
  <si>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</si>
  <si>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</si>
  <si>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</si>
  <si>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</si>
  <si>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</si>
  <si>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</si>
  <si>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</si>
  <si>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</si>
  <si>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</si>
  <si>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</si>
  <si>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</si>
  <si>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</si>
  <si>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</si>
  <si>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</si>
  <si>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</si>
  <si>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</si>
  <si>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</si>
  <si>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</si>
  <si>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</si>
  <si>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</si>
  <si>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</si>
  <si>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</si>
  <si>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</si>
  <si>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</si>
  <si>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</si>
  <si>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</si>
  <si>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</si>
  <si>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</si>
  <si>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</si>
  <si>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</si>
  <si>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</si>
  <si>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</si>
  <si>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</si>
  <si>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</si>
  <si>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</si>
  <si>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</si>
  <si>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</si>
  <si>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</si>
  <si>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</si>
  <si>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</si>
  <si>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</si>
  <si>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</si>
  <si>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</si>
  <si>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</si>
  <si>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</si>
  <si>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</si>
  <si>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</si>
  <si>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</si>
  <si>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</si>
  <si>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</si>
  <si>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</si>
  <si>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</si>
  <si>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</si>
  <si>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</si>
  <si>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</si>
  <si>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</si>
  <si>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</si>
  <si>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</si>
  <si>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</si>
  <si>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</si>
  <si>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</si>
  <si>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</si>
  <si>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</si>
  <si>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</si>
  <si>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</si>
  <si>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</si>
  <si>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</si>
  <si>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</si>
  <si>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</si>
  <si>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</si>
  <si>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</si>
  <si>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</si>
  <si>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</si>
  <si>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</si>
  <si>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</si>
  <si>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</si>
  <si>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</si>
  <si>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</si>
  <si>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</si>
  <si>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</si>
  <si>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</si>
  <si>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</si>
  <si>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</si>
  <si>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</si>
  <si>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</si>
  <si>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</si>
  <si>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</si>
  <si>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</si>
  <si>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</si>
  <si>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</si>
  <si>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</si>
  <si>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</si>
  <si>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</si>
  <si>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</si>
  <si>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</si>
  <si>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</si>
  <si>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</si>
  <si>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</si>
  <si>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</si>
  <si>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</si>
  <si>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</si>
  <si>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</si>
  <si>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</si>
  <si>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</si>
  <si>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</si>
  <si>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</si>
  <si>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</si>
  <si>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</si>
  <si>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</si>
  <si>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</si>
  <si>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</si>
  <si>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</si>
  <si>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</si>
  <si>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</si>
  <si>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</si>
  <si>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</si>
  <si>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</si>
  <si>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</si>
  <si>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</si>
  <si>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</si>
  <si>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</si>
  <si>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</si>
  <si>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</si>
  <si>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</si>
  <si>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</si>
  <si>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</si>
  <si>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</si>
  <si>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</si>
  <si>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</si>
  <si>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</si>
  <si>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</si>
  <si>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</si>
  <si>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</si>
  <si>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</si>
  <si>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</si>
  <si>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</si>
  <si>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</si>
  <si>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</si>
  <si>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</si>
  <si>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</si>
  <si>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</si>
  <si>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</si>
  <si>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</si>
  <si>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</si>
  <si>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</si>
  <si>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</si>
  <si>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</si>
  <si>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</si>
  <si>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</si>
  <si>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</si>
  <si>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</si>
  <si>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</si>
  <si>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</si>
  <si>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</si>
  <si>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</si>
  <si>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</si>
  <si>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</si>
  <si>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</si>
  <si>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</si>
  <si>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</si>
  <si>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</si>
  <si>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</si>
  <si>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</si>
  <si>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</si>
  <si>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</si>
  <si>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</si>
  <si>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</si>
  <si>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</si>
  <si>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</si>
  <si>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</si>
  <si>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</si>
  <si>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</si>
  <si>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</si>
  <si>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</si>
  <si>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</si>
  <si>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</si>
  <si>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</si>
  <si>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</si>
  <si>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</si>
  <si>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</si>
  <si>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</si>
  <si>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</si>
  <si>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</si>
  <si>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</si>
  <si>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</si>
  <si>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</si>
  <si>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</si>
  <si>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</si>
  <si>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</si>
  <si>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</si>
  <si>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</si>
  <si>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</si>
  <si>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</si>
  <si>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</si>
  <si>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</si>
  <si>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</si>
  <si>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</si>
  <si>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</si>
  <si>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</si>
  <si>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</si>
  <si>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</si>
  <si>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</si>
  <si>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</si>
  <si>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</si>
  <si>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</si>
  <si>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</si>
  <si>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</si>
  <si>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</si>
  <si>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</si>
  <si>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</si>
  <si>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</si>
  <si>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</si>
  <si>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</si>
  <si>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</si>
  <si>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</si>
  <si>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</si>
  <si>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</si>
  <si>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</si>
  <si>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</si>
  <si>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</si>
  <si>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</si>
  <si>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</si>
  <si>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</si>
  <si>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</si>
  <si>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</si>
  <si>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</si>
  <si>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</si>
  <si>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</si>
  <si>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</si>
  <si>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</si>
  <si>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</si>
  <si>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</si>
  <si>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</si>
  <si>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</si>
  <si>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</si>
  <si>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</si>
  <si>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</si>
  <si>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</si>
  <si>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</si>
  <si>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</si>
  <si>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</si>
  <si>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</si>
  <si>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</si>
  <si>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</si>
  <si>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</si>
  <si>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</si>
  <si>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</si>
  <si>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</si>
  <si>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</si>
  <si>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</si>
  <si>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</si>
  <si>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</si>
  <si>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</si>
  <si>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</si>
  <si>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</si>
  <si>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</si>
  <si>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</si>
  <si>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</si>
  <si>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</si>
  <si>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</si>
  <si>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</si>
  <si>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</si>
  <si>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</si>
  <si>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</si>
  <si>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</si>
  <si>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</si>
  <si>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</si>
  <si>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</si>
  <si>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</si>
  <si>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</si>
  <si>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</si>
  <si>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</si>
  <si>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</si>
  <si>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</si>
  <si>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</si>
  <si>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</si>
  <si>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</si>
  <si>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</si>
  <si>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</si>
  <si>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</si>
  <si>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</si>
  <si>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</si>
  <si>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</si>
  <si>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</si>
  <si>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</si>
  <si>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</si>
  <si>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</si>
  <si>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</si>
  <si>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</si>
  <si>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</si>
  <si>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</si>
  <si>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</si>
  <si>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</si>
  <si>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</si>
  <si>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</si>
  <si>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</si>
  <si>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</si>
  <si>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</si>
  <si>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</si>
  <si>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</si>
  <si>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</si>
  <si>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</si>
  <si>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</si>
  <si>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</si>
  <si>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</si>
  <si>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</si>
  <si>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</si>
  <si>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</si>
  <si>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</si>
  <si>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</si>
  <si>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</si>
  <si>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</si>
  <si>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</si>
  <si>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</si>
  <si>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</si>
  <si>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</si>
  <si>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</si>
  <si>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</si>
  <si>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</si>
  <si>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</si>
  <si>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</si>
  <si>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</si>
  <si>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</si>
  <si>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</si>
  <si>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</si>
  <si>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</si>
  <si>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</si>
  <si>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</si>
  <si>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</si>
  <si>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</si>
  <si>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</si>
  <si>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</si>
  <si>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</si>
  <si>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</si>
  <si>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</si>
  <si>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</si>
  <si>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</si>
  <si>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</si>
  <si>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</si>
  <si>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</si>
  <si>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</si>
  <si>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</si>
  <si>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</si>
  <si>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</si>
  <si>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</si>
  <si>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</si>
  <si>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</si>
  <si>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</si>
  <si>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</si>
  <si>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</si>
  <si>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</si>
  <si>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</si>
  <si>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</si>
  <si>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</si>
  <si>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</si>
  <si>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</si>
  <si>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</si>
  <si>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</si>
  <si>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</si>
  <si>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</si>
  <si>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</si>
  <si>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</si>
  <si>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</si>
  <si>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</si>
  <si>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</si>
  <si>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</si>
  <si>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</si>
  <si>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</si>
  <si>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</si>
  <si>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</si>
  <si>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</si>
  <si>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</si>
  <si>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</si>
  <si>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</si>
  <si>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</si>
  <si>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</si>
  <si>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</si>
  <si>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</si>
  <si>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</si>
  <si>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</si>
  <si>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</si>
  <si>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</si>
  <si>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</si>
  <si>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</si>
  <si>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</si>
  <si>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</si>
  <si>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</si>
  <si>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</si>
  <si>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</si>
  <si>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</si>
  <si>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</si>
  <si>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</si>
  <si>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</si>
  <si>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</si>
  <si>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</si>
  <si>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</si>
  <si>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</si>
  <si>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</si>
  <si>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</si>
  <si>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</si>
  <si>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</si>
  <si>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</si>
  <si>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</si>
  <si>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</si>
  <si>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</si>
  <si>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</si>
  <si>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</si>
  <si>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</si>
  <si>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</si>
  <si>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</si>
  <si>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</si>
  <si>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</si>
  <si>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</si>
  <si>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</si>
  <si>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</si>
  <si>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</si>
  <si>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</si>
  <si>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</si>
  <si>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</si>
  <si>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</si>
  <si>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</si>
  <si>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</si>
  <si>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</si>
  <si>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</si>
  <si>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</si>
  <si>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</si>
  <si>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</si>
  <si>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</si>
  <si>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</si>
  <si>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</si>
  <si>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</si>
  <si>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</si>
  <si>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</si>
  <si>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</si>
  <si>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</si>
  <si>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</si>
  <si>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</si>
  <si>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</si>
  <si>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</si>
  <si>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</si>
  <si>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</si>
  <si>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</si>
  <si>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</si>
  <si>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</si>
  <si>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</si>
  <si>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</si>
  <si>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</si>
  <si>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</si>
  <si>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</si>
  <si>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</si>
  <si>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</si>
  <si>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</si>
  <si>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</si>
  <si>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</si>
  <si>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</si>
  <si>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</si>
  <si>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</si>
  <si>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</si>
  <si>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</si>
  <si>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</si>
  <si>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</si>
  <si>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</si>
  <si>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</si>
  <si>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</si>
  <si>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</si>
  <si>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</si>
  <si>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</si>
  <si>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</si>
  <si>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</si>
  <si>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</si>
  <si>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</si>
  <si>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</si>
  <si>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</si>
  <si>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</si>
  <si>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</si>
  <si>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</si>
  <si>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</si>
  <si>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</si>
  <si>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</si>
  <si>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</si>
  <si>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</si>
  <si>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</si>
  <si>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</si>
  <si>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</si>
  <si>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</si>
  <si>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</si>
  <si>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</si>
  <si>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</si>
  <si>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</si>
  <si>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</si>
  <si>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</si>
  <si>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</si>
  <si>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</si>
  <si>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</si>
  <si>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</si>
  <si>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</si>
  <si>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</si>
  <si>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</si>
  <si>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</si>
  <si>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</si>
  <si>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</si>
  <si>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</si>
  <si>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</si>
  <si>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</si>
  <si>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</si>
  <si>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</si>
  <si>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</si>
  <si>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</si>
  <si>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</si>
  <si>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</si>
  <si>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</si>
  <si>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</si>
  <si>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</si>
  <si>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</si>
  <si>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</si>
  <si>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</si>
  <si>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</si>
  <si>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</si>
  <si>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</si>
  <si>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</si>
  <si>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</si>
  <si>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</si>
  <si>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</si>
  <si>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</si>
  <si>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</si>
  <si>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</si>
  <si>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</si>
  <si>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</si>
  <si>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</si>
  <si>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</si>
  <si>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</si>
  <si>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</si>
  <si>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</si>
  <si>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</si>
  <si>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</si>
  <si>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</si>
  <si>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</si>
  <si>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</si>
  <si>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</si>
  <si>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</si>
  <si>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</si>
  <si>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</si>
  <si>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</si>
  <si>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</si>
  <si>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</si>
  <si>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</si>
  <si>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</si>
  <si>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</si>
  <si>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</si>
  <si>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</si>
  <si>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</si>
  <si>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</si>
  <si>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</si>
  <si>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</si>
  <si>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</si>
  <si>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</si>
  <si>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</si>
  <si>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</si>
  <si>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</si>
  <si>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</si>
  <si>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</si>
  <si>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</si>
  <si>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</si>
  <si>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</si>
  <si>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</si>
  <si>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</si>
  <si>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</si>
  <si>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</si>
  <si>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</si>
  <si>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</si>
  <si>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</si>
  <si>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</si>
  <si>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</si>
  <si>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</si>
  <si>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</si>
  <si>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</si>
  <si>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</si>
  <si>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</si>
  <si>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</si>
  <si>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</si>
  <si>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</si>
  <si>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</si>
  <si>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</si>
  <si>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</si>
  <si>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</si>
  <si>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</si>
  <si>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</si>
  <si>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</si>
  <si>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</si>
  <si>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</si>
  <si>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</si>
  <si>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</si>
  <si>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</si>
  <si>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</si>
  <si>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</si>
  <si>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</si>
  <si>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</si>
  <si>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</si>
  <si>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</si>
  <si>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</si>
  <si>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</si>
  <si>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</si>
  <si>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</si>
  <si>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</si>
  <si>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</si>
  <si>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</si>
  <si>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</si>
  <si>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</si>
  <si>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</si>
  <si>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</si>
  <si>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</si>
  <si>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</si>
  <si>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</si>
  <si>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</si>
  <si>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</si>
  <si>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</si>
  <si>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</si>
  <si>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</si>
  <si>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</si>
  <si>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</si>
  <si>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</si>
  <si>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</si>
  <si>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</si>
  <si>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</si>
  <si>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</si>
  <si>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</si>
  <si>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</si>
  <si>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</si>
  <si>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</si>
  <si>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</si>
  <si>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</si>
  <si>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</si>
  <si>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</si>
  <si>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</si>
  <si>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</si>
  <si>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</si>
  <si>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</si>
  <si>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</si>
  <si>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</si>
  <si>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</si>
  <si>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</si>
  <si>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</si>
  <si>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</si>
  <si>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</si>
  <si>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</si>
  <si>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</si>
  <si>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</si>
  <si>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</si>
  <si>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</si>
  <si>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</si>
  <si>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</si>
  <si>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</si>
  <si>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</si>
  <si>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</si>
  <si>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</si>
  <si>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</si>
  <si>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</si>
  <si>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</si>
  <si>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</si>
  <si>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</si>
  <si>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</si>
  <si>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</si>
  <si>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</si>
  <si>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</si>
  <si>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</si>
  <si>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</si>
  <si>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</si>
  <si>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</si>
  <si>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</si>
  <si>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</si>
  <si>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</si>
  <si>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</si>
  <si>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</si>
  <si>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</si>
  <si>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</si>
  <si>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</si>
  <si>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</si>
  <si>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</si>
  <si>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</si>
  <si>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</si>
  <si>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</si>
  <si>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</si>
  <si>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</si>
  <si>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</si>
  <si>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</si>
  <si>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</si>
  <si>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</si>
  <si>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</si>
  <si>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</si>
  <si>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</si>
  <si>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</si>
  <si>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</si>
  <si>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</si>
  <si>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</si>
  <si>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</si>
  <si>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</si>
  <si>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</si>
  <si>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</si>
  <si>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</si>
  <si>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</si>
  <si>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</si>
  <si>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</si>
  <si>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</si>
  <si>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</si>
  <si>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</si>
  <si>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</si>
  <si>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</si>
  <si>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</si>
  <si>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</si>
  <si>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</si>
  <si>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</si>
  <si>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</si>
  <si>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</si>
  <si>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</si>
  <si>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</si>
  <si>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</si>
  <si>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</si>
  <si>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</si>
  <si>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</si>
  <si>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</si>
  <si>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</si>
  <si>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</si>
  <si>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</si>
  <si>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</si>
  <si>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</si>
  <si>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</si>
  <si>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</si>
  <si>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</si>
  <si>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</si>
  <si>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</si>
  <si>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</si>
  <si>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</si>
  <si>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</si>
  <si>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</si>
  <si>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</si>
  <si>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</si>
  <si>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</si>
  <si>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</si>
  <si>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</si>
  <si>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</si>
  <si>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</si>
  <si>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</si>
  <si>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</si>
  <si>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</si>
  <si>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</si>
  <si>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</si>
  <si>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</si>
  <si>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</si>
  <si>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</si>
  <si>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</si>
  <si>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</si>
  <si>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</si>
  <si>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</si>
  <si>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</si>
  <si>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</si>
  <si>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</si>
  <si>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</si>
  <si>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</si>
  <si>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</si>
  <si>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</si>
  <si>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</si>
  <si>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</si>
  <si>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</si>
  <si>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</si>
  <si>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</si>
  <si>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</si>
  <si>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</si>
  <si>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</si>
  <si>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</si>
  <si>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</si>
  <si>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</si>
  <si>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</si>
  <si>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</si>
  <si>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</si>
  <si>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</si>
  <si>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</si>
  <si>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</si>
  <si>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</si>
  <si>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</si>
  <si>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</si>
  <si>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</si>
  <si>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</si>
  <si>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</si>
  <si>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</si>
  <si>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</si>
  <si>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</si>
  <si>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</si>
  <si>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</si>
  <si>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</si>
  <si>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</si>
  <si>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</si>
  <si>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</si>
  <si>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</si>
  <si>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</si>
  <si>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</si>
  <si>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</si>
  <si>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</si>
  <si>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</si>
  <si>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</si>
  <si>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</si>
  <si>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</si>
  <si>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</si>
  <si>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</si>
  <si>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</si>
  <si>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</si>
  <si>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</si>
  <si>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</si>
  <si>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</si>
  <si>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</si>
  <si>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</si>
  <si>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</si>
  <si>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</si>
  <si>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</si>
  <si>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</si>
  <si>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</si>
  <si>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</si>
  <si>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</si>
  <si>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</si>
  <si>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</si>
  <si>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</si>
  <si>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</si>
  <si>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</si>
  <si>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</si>
  <si>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</si>
  <si>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</si>
  <si>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</si>
  <si>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</si>
  <si>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</si>
  <si>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</si>
  <si>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</si>
  <si>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</si>
  <si>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</si>
  <si>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</si>
  <si>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</si>
  <si>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</si>
  <si>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</si>
  <si>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</si>
  <si>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</si>
  <si>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</si>
  <si>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</si>
  <si>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</si>
  <si>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</si>
  <si>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</si>
  <si>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</si>
  <si>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</si>
  <si>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</si>
  <si>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</si>
  <si>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</si>
  <si>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</si>
  <si>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</si>
  <si>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</si>
  <si>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</si>
  <si>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</si>
  <si>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</si>
  <si>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</si>
  <si>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</si>
  <si>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</si>
  <si>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</si>
  <si>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</si>
  <si>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</si>
  <si>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</si>
  <si>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</si>
  <si>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</si>
  <si>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</si>
  <si>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</si>
  <si>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</si>
  <si>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</si>
  <si>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</si>
  <si>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</si>
  <si>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</si>
  <si>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</si>
  <si>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</si>
  <si>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</si>
  <si>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</si>
  <si>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</si>
  <si>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</si>
  <si>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</si>
  <si>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</si>
  <si>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</si>
  <si>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</si>
  <si>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</si>
  <si>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</si>
  <si>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</si>
  <si>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</si>
  <si>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</si>
  <si>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</si>
  <si>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</si>
  <si>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</si>
  <si>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</si>
  <si>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</si>
  <si>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</si>
  <si>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</si>
  <si>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</si>
  <si>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</si>
  <si>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</si>
  <si>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</si>
  <si>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</si>
  <si>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</si>
  <si>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</si>
  <si>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</si>
  <si>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</si>
  <si>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</si>
  <si>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</si>
  <si>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</si>
  <si>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</si>
  <si>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</si>
  <si>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</si>
  <si>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</si>
  <si>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</si>
  <si>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</si>
  <si>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</si>
  <si>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</si>
  <si>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</si>
  <si>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</si>
  <si>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</si>
  <si>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</si>
  <si>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</si>
  <si>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</si>
  <si>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</si>
  <si>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</si>
  <si>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</si>
  <si>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</si>
  <si>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</si>
  <si>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</si>
  <si>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</si>
  <si>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</si>
  <si>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</si>
  <si>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</si>
  <si>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</si>
  <si>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</si>
  <si>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</si>
  <si>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</si>
  <si>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</si>
  <si>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</si>
  <si>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</si>
  <si>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</si>
  <si>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</si>
  <si>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</si>
  <si>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</si>
  <si>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</si>
  <si>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</si>
  <si>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</si>
  <si>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</si>
  <si>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</si>
  <si>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</si>
  <si>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</si>
  <si>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</si>
  <si>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</si>
  <si>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</si>
  <si>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</si>
  <si>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</si>
  <si>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</si>
  <si>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</si>
  <si>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</si>
  <si>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</si>
  <si>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</si>
  <si>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</si>
  <si>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</si>
  <si>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</si>
  <si>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</si>
  <si>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</si>
  <si>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</si>
  <si>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</si>
  <si>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</si>
  <si>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</si>
  <si>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</si>
  <si>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</si>
  <si>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</si>
  <si>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</si>
  <si>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</si>
  <si>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</si>
  <si>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</si>
  <si>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</si>
  <si>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</si>
  <si>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</si>
  <si>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</si>
  <si>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</si>
  <si>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</si>
  <si>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</si>
  <si>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</si>
  <si>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</si>
  <si>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</si>
  <si>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</si>
  <si>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</si>
  <si>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</si>
  <si>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</si>
  <si>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</si>
  <si>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</si>
  <si>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</si>
  <si>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</si>
  <si>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</si>
  <si>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</si>
  <si>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</si>
  <si>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</si>
  <si>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</si>
  <si>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</si>
  <si>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</si>
  <si>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</si>
  <si>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</si>
  <si>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</si>
  <si>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</si>
  <si>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</si>
  <si>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</si>
  <si>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</si>
  <si>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</si>
  <si>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</si>
  <si>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</si>
  <si>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</si>
  <si>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</si>
  <si>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</si>
  <si>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</si>
  <si>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</si>
  <si>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</si>
  <si>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</si>
  <si>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</si>
  <si>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</si>
  <si>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</si>
  <si>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</si>
  <si>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</si>
  <si>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</si>
  <si>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</si>
  <si>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</si>
  <si>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</si>
  <si>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</si>
  <si>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</si>
  <si>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</si>
  <si>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</si>
  <si>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</si>
  <si>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</si>
  <si>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</si>
  <si>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</si>
  <si>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</si>
  <si>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</si>
  <si>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</si>
  <si>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</si>
  <si>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</si>
  <si>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</si>
  <si>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</si>
  <si>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</si>
  <si>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</si>
  <si>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</si>
  <si>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</si>
  <si>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</si>
  <si>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</si>
  <si>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</si>
  <si>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</si>
  <si>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</si>
  <si>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</si>
  <si>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</si>
  <si>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</si>
  <si>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</si>
  <si>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</si>
  <si>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</si>
  <si>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</si>
  <si>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</si>
  <si>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</si>
  <si>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</si>
  <si>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</si>
  <si>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</si>
  <si>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</si>
  <si>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</si>
  <si>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</si>
  <si>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</si>
  <si>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</si>
  <si>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</si>
  <si>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</si>
  <si>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</si>
  <si>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</si>
  <si>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</si>
  <si>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</si>
  <si>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</si>
  <si>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</si>
  <si>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</si>
  <si>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</si>
  <si>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</si>
  <si>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</si>
  <si>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</si>
  <si>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</si>
  <si>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</si>
  <si>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</si>
  <si>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</si>
  <si>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</si>
  <si>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</si>
  <si>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</si>
  <si>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</si>
  <si>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</si>
  <si>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</si>
  <si>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</si>
  <si>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</si>
  <si>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</si>
  <si>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</si>
  <si>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</si>
  <si>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</si>
  <si>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</si>
  <si>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</si>
  <si>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</si>
  <si>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</si>
  <si>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</si>
  <si>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</si>
  <si>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</si>
  <si>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</si>
  <si>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</si>
  <si>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</si>
  <si>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</si>
  <si>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</si>
  <si>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</si>
  <si>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</si>
  <si>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</si>
  <si>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</si>
  <si>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</si>
  <si>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</si>
  <si>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</si>
  <si>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</si>
  <si>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</si>
  <si>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</si>
  <si>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</si>
  <si>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</si>
  <si>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</si>
  <si>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</si>
  <si>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</si>
  <si>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</si>
  <si>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</si>
  <si>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</si>
  <si>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</si>
  <si>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</si>
  <si>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</si>
  <si>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</si>
  <si>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</si>
  <si>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</si>
  <si>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</si>
  <si>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</si>
  <si>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</si>
  <si>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</si>
  <si>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</si>
  <si>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</si>
  <si>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</si>
  <si>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</si>
  <si>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</si>
  <si>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</si>
  <si>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</si>
  <si>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</si>
  <si>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</si>
  <si>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</si>
  <si>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</si>
  <si>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</si>
  <si>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</si>
  <si>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</si>
  <si>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</si>
  <si>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</si>
  <si>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</si>
  <si>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</si>
  <si>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</si>
  <si>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</si>
  <si>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</si>
  <si>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</si>
  <si>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</si>
  <si>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</si>
  <si>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</si>
  <si>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</si>
  <si>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</si>
  <si>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</si>
  <si>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</si>
  <si>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</si>
  <si>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</si>
  <si>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</si>
  <si>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</si>
  <si>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</si>
  <si>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</si>
  <si>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</si>
  <si>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</si>
  <si>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</si>
  <si>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</si>
  <si>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</si>
  <si>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</si>
  <si>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</si>
  <si>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</si>
  <si>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</si>
  <si>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</si>
  <si>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</si>
  <si>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</si>
  <si>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</si>
  <si>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</si>
  <si>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</si>
  <si>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</si>
  <si>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</si>
  <si>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</si>
  <si>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</si>
  <si>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</si>
  <si>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</si>
  <si>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</si>
  <si>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</si>
  <si>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</si>
  <si>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</si>
  <si>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</si>
  <si>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</si>
  <si>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</si>
  <si>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</si>
  <si>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</si>
  <si>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</si>
  <si>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</si>
  <si>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</si>
  <si>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</si>
  <si>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</si>
  <si>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</si>
  <si>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</si>
  <si>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</si>
  <si>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</si>
  <si>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</si>
  <si>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</si>
  <si>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</si>
  <si>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</si>
  <si>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</si>
  <si>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</si>
  <si>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</si>
  <si>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</si>
  <si>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</si>
  <si>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</si>
  <si>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</si>
  <si>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</si>
  <si>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</si>
  <si>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</si>
  <si>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</si>
  <si>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</si>
  <si>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</si>
  <si>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</si>
  <si>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</si>
  <si>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</si>
  <si>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</si>
  <si>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</si>
  <si>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</si>
  <si>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</si>
  <si>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</si>
  <si>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</si>
  <si>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</si>
  <si>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</si>
  <si>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</si>
  <si>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</si>
  <si>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</si>
  <si>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</si>
  <si>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</si>
  <si>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</si>
  <si>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</si>
  <si>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</si>
  <si>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</si>
  <si>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</si>
  <si>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</si>
  <si>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</si>
  <si>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</si>
  <si>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</si>
  <si>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</si>
  <si>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</si>
  <si>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</si>
  <si>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</si>
  <si>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</si>
  <si>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</si>
  <si>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</si>
  <si>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</si>
  <si>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</si>
  <si>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</si>
  <si>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</si>
  <si>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</si>
  <si>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</si>
  <si>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</si>
  <si>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</si>
  <si>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</si>
  <si>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</si>
  <si>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</si>
  <si>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</si>
  <si>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</si>
  <si>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</si>
  <si>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</si>
  <si>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</si>
  <si>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</si>
  <si>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</si>
  <si>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</si>
  <si>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</si>
  <si>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</si>
  <si>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</si>
  <si>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</si>
  <si>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</si>
  <si>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</si>
  <si>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</si>
  <si>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</si>
  <si>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</si>
  <si>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</si>
  <si>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</si>
  <si>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</si>
  <si>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</si>
  <si>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</si>
  <si>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</si>
  <si>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</si>
  <si>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</si>
  <si>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</si>
  <si>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</si>
  <si>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</si>
  <si>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</si>
  <si>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</si>
  <si>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</si>
  <si>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</si>
  <si>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</si>
  <si>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</si>
  <si>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</si>
  <si>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</si>
  <si>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</si>
  <si>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</si>
  <si>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</si>
  <si>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</si>
  <si>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</si>
  <si>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</si>
  <si>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</si>
  <si>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</si>
  <si>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</si>
  <si>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</si>
  <si>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</si>
  <si>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</si>
  <si>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</si>
  <si>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</si>
  <si>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</si>
  <si>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</si>
  <si>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</si>
  <si>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</si>
  <si>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</si>
  <si>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</si>
  <si>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</si>
  <si>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</si>
  <si>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</si>
  <si>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</si>
  <si>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</si>
  <si>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</si>
  <si>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</si>
  <si>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</si>
  <si>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</si>
  <si>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</si>
  <si>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</si>
  <si>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</si>
  <si>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</si>
  <si>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</si>
  <si>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</si>
  <si>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</si>
  <si>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</si>
  <si>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</si>
  <si>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</si>
  <si>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</si>
  <si>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</si>
  <si>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</si>
  <si>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</si>
  <si>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</si>
  <si>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</si>
  <si>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</si>
  <si>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</si>
  <si>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</si>
  <si>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</si>
  <si>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</si>
  <si>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</si>
  <si>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</si>
  <si>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</si>
  <si>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</si>
  <si>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</si>
  <si>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</si>
  <si>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</si>
  <si>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</si>
  <si>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</si>
  <si>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</si>
  <si>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</si>
  <si>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</si>
  <si>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</si>
  <si>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</si>
  <si>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</si>
  <si>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</si>
  <si>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</si>
  <si>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</si>
  <si>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</si>
  <si>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</si>
  <si>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</si>
  <si>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</si>
  <si>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</si>
  <si>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</si>
  <si>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</si>
  <si>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</si>
  <si>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</si>
  <si>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</si>
  <si>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</si>
  <si>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</si>
  <si>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</si>
  <si>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</si>
  <si>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</si>
  <si>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</si>
  <si>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</si>
  <si>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</si>
  <si>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</si>
  <si>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</si>
  <si>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</si>
  <si>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</si>
  <si>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</si>
  <si>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</si>
  <si>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</si>
  <si>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</si>
  <si>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</si>
  <si>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</si>
  <si>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</si>
  <si>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</si>
  <si>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</si>
  <si>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</si>
  <si>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</si>
  <si>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</si>
  <si>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</si>
  <si>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</si>
  <si>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</si>
  <si>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</si>
  <si>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</si>
  <si>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</si>
  <si>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</si>
  <si>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</si>
  <si>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</si>
  <si>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</si>
  <si>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</si>
  <si>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</si>
  <si>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</si>
  <si>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</si>
  <si>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</si>
  <si>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</si>
  <si>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</si>
  <si>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</si>
  <si>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</si>
  <si>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</si>
  <si>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</si>
  <si>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</si>
  <si>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</si>
  <si>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</si>
  <si>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</si>
  <si>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</si>
  <si>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</si>
  <si>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</si>
  <si>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</si>
  <si>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</si>
  <si>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</si>
  <si>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</si>
  <si>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</si>
  <si>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</si>
  <si>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</si>
  <si>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</si>
  <si>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</si>
  <si>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</si>
  <si>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</si>
  <si>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</si>
  <si>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</si>
  <si>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</si>
  <si>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</si>
  <si>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</si>
  <si>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</si>
  <si>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</si>
  <si>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</si>
  <si>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</si>
  <si>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</si>
  <si>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</si>
  <si>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</si>
  <si>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</si>
  <si>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</si>
  <si>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</si>
  <si>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</si>
  <si>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</si>
  <si>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</si>
  <si>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</si>
  <si>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</si>
  <si>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</si>
  <si>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</si>
  <si>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</si>
  <si>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</si>
  <si>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</si>
  <si>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</si>
  <si>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</si>
  <si>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</si>
  <si>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</si>
  <si>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</si>
  <si>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</si>
  <si>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</si>
  <si>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</si>
  <si>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</si>
  <si>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</si>
  <si>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</si>
  <si>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</si>
  <si>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</si>
  <si>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</si>
  <si>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</si>
  <si>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</si>
  <si>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</si>
  <si>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</si>
  <si>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</si>
  <si>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</si>
  <si>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</si>
  <si>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</si>
  <si>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</si>
  <si>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</si>
  <si>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</si>
  <si>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</si>
  <si>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</si>
  <si>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</si>
  <si>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</si>
  <si>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</si>
  <si>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</si>
  <si>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</si>
  <si>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</si>
  <si>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</si>
  <si>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</si>
  <si>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</si>
  <si>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</si>
  <si>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</si>
  <si>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</si>
  <si>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</si>
  <si>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</si>
  <si>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</si>
  <si>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</si>
  <si>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</si>
  <si>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</si>
  <si>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</si>
  <si>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</si>
  <si>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</si>
  <si>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</si>
  <si>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</si>
  <si>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</si>
  <si>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</si>
  <si>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</si>
  <si>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</si>
  <si>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</si>
  <si>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</si>
  <si>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</si>
  <si>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</si>
  <si>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</si>
  <si>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</si>
  <si>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</si>
  <si>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</si>
  <si>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</si>
  <si>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</si>
  <si>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</si>
  <si>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</si>
  <si>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</si>
  <si>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</si>
  <si>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</si>
  <si>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</si>
  <si>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</si>
  <si>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</si>
  <si>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</si>
  <si>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</si>
  <si>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</si>
  <si>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</si>
  <si>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</si>
  <si>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</si>
  <si>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</si>
  <si>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</si>
  <si>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</si>
  <si>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</si>
  <si>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</si>
  <si>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</si>
  <si>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</si>
  <si>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</si>
  <si>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</si>
  <si>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</si>
  <si>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</si>
  <si>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</si>
  <si>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</si>
  <si>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</si>
  <si>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</si>
  <si>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</si>
  <si>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</si>
  <si>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</si>
  <si>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</si>
  <si>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</si>
  <si>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</si>
  <si>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</si>
  <si>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</si>
  <si>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</si>
  <si>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</si>
  <si>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</si>
  <si>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</si>
  <si>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</si>
  <si>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</si>
  <si>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</si>
  <si>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</si>
  <si>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</si>
  <si>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</si>
  <si>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</si>
  <si>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</si>
  <si>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</si>
  <si>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</si>
  <si>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</si>
  <si>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</si>
  <si>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</si>
  <si>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</si>
  <si>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</si>
  <si>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</si>
  <si>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</si>
  <si>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</si>
  <si>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</si>
  <si>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</si>
  <si>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</si>
  <si>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</si>
  <si>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</si>
  <si>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</si>
  <si>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</si>
  <si>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</si>
  <si>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</si>
  <si>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</si>
  <si>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</si>
  <si>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</si>
  <si>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</si>
  <si>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</si>
  <si>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</si>
  <si>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</si>
  <si>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</si>
  <si>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</si>
  <si>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</si>
  <si>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</si>
  <si>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</si>
  <si>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</si>
  <si>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</si>
  <si>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</si>
  <si>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</si>
  <si>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</si>
  <si>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</si>
  <si>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</si>
  <si>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</si>
  <si>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</si>
  <si>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</si>
  <si>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</si>
  <si>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</si>
  <si>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</si>
  <si>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</si>
  <si>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</si>
  <si>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</si>
  <si>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</si>
  <si>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</si>
  <si>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</si>
  <si>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</si>
  <si>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</si>
  <si>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</si>
  <si>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</si>
  <si>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</si>
  <si>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</si>
  <si>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</si>
  <si>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</si>
  <si>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</si>
  <si>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</si>
  <si>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</si>
  <si>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</si>
  <si>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</si>
  <si>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</si>
  <si>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</si>
  <si>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</si>
  <si>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</si>
  <si>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</si>
  <si>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</si>
  <si>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</si>
  <si>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</si>
  <si>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</si>
  <si>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</si>
  <si>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</si>
  <si>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</si>
  <si>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</si>
  <si>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</si>
  <si>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</si>
  <si>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</si>
  <si>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</si>
  <si>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</si>
  <si>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</si>
  <si>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</si>
  <si>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</si>
  <si>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</si>
  <si>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</si>
  <si>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</si>
  <si>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</si>
  <si>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</si>
  <si>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</si>
  <si>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</si>
  <si>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</si>
  <si>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</si>
  <si>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</si>
  <si>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</si>
  <si>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</si>
  <si>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</si>
  <si>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</si>
  <si>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</si>
  <si>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</si>
  <si>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</si>
  <si>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</si>
  <si>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</si>
  <si>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</si>
  <si>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</si>
  <si>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</si>
  <si>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</si>
  <si>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</si>
  <si>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</si>
  <si>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</si>
  <si>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</si>
  <si>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</si>
  <si>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</si>
  <si>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</si>
  <si>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</si>
  <si>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</si>
  <si>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</si>
  <si>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</si>
  <si>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</si>
  <si>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</si>
  <si>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</si>
  <si>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</si>
  <si>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</si>
  <si>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</si>
  <si>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</si>
  <si>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</si>
  <si>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</si>
  <si>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</si>
  <si>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</si>
  <si>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</si>
  <si>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</si>
  <si>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</si>
  <si>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</si>
  <si>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</si>
  <si>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</si>
  <si>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</si>
  <si>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</si>
  <si>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</si>
  <si>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</si>
  <si>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</si>
  <si>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</si>
  <si>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</si>
  <si>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</si>
  <si>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</si>
  <si>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</si>
  <si>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</si>
  <si>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</si>
  <si>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</si>
  <si>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</si>
  <si>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</si>
  <si>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</si>
  <si>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</si>
  <si>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</si>
  <si>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</si>
  <si>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</si>
  <si>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</si>
  <si>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</si>
  <si>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</si>
  <si>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</si>
  <si>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</si>
  <si>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</si>
  <si>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</si>
  <si>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</si>
  <si>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</si>
  <si>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</si>
  <si>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</si>
  <si>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</si>
  <si>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</si>
  <si>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</si>
  <si>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</si>
  <si>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</si>
  <si>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</si>
  <si>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</si>
  <si>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</si>
  <si>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</si>
  <si>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</si>
  <si>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</si>
  <si>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</si>
  <si>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</si>
  <si>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</si>
  <si>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</si>
  <si>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</si>
  <si>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</si>
  <si>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</si>
  <si>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</si>
  <si>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</si>
  <si>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</si>
  <si>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</si>
  <si>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</si>
  <si>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</si>
  <si>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</si>
  <si>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</si>
  <si>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</si>
  <si>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</si>
  <si>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</si>
  <si>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</si>
  <si>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</si>
  <si>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</si>
  <si>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</si>
  <si>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</si>
  <si>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</si>
  <si>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</si>
  <si>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</si>
  <si>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</si>
  <si>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</si>
  <si>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</si>
  <si>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</si>
  <si>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</si>
  <si>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</si>
  <si>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</si>
  <si>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</si>
  <si>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</si>
  <si>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</si>
  <si>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</si>
  <si>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</si>
  <si>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</si>
  <si>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</si>
  <si>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</si>
  <si>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</si>
  <si>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</si>
  <si>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</si>
  <si>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</si>
  <si>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</si>
  <si>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</si>
  <si>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</si>
  <si>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</si>
  <si>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</si>
  <si>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</si>
  <si>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</si>
  <si>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</si>
  <si>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</si>
  <si>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</si>
  <si>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</si>
  <si>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</si>
  <si>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</si>
  <si>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</si>
  <si>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</si>
  <si>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</si>
  <si>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</si>
  <si>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</si>
  <si>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</si>
  <si>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</si>
  <si>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</si>
  <si>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</si>
  <si>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</si>
  <si>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</si>
  <si>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</si>
  <si>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</si>
  <si>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</si>
  <si>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</si>
  <si>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</si>
  <si>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</si>
  <si>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</si>
  <si>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</si>
  <si>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</si>
  <si>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</si>
  <si>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</si>
  <si>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</si>
  <si>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</si>
  <si>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</si>
  <si>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</si>
  <si>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</si>
  <si>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</si>
  <si>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</si>
  <si>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</si>
  <si>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</si>
  <si>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</si>
  <si>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</si>
  <si>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</si>
  <si>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</si>
  <si>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</si>
  <si>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</si>
  <si>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</si>
  <si>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RFE International, Inc.</t>
  </si>
  <si>
    <t>Andy Webb</t>
  </si>
  <si>
    <t>andyw@rfeinc.com</t>
  </si>
  <si>
    <t>9498331988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</si>
</sst>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374570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25"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25"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25"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25" customHeight="1">
      <c r="A34" s="369"/>
      <c r="B34" s="358"/>
      <c r="C34" s="355"/>
      <c r="D34" s="376"/>
      <c r="E34" s="367"/>
      <c r="F34" s="196" t="s">
        <v>67</v>
      </c>
      <c r="G34" s="34"/>
    </row>
    <row r="35" spans="1:7" ht="29.25"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9756B78-DD12-4C34-A70B-CC5B77BC59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4D69609-169D-41B1-9ADB-5A67E3E744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450000000000003"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7"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7"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7"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4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4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7"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AB49" sqref="AB4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69999999999999"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15608</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15609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15607</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12752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15609</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44314</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v>1</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450000000000003"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7"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7" hidden="1" customHeight="1">
      <c r="B96" s="67" t="s">
        <v>488</v>
      </c>
    </row>
    <row r="97" spans="2:2" ht="13.7"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2455" sqref="A2455:A245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74.2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770</v>
      </c>
      <c r="B5" s="215" t="str">
        <f ca="1">IF(LEN(A5)=0,"",INDEX('Smelter Look-up'!$A:$A,MATCH($A5,'Smelter Look-up'!$E:$E,0)))</f>
        <v>Tin</v>
      </c>
      <c r="C5" s="219" t="str">
        <f ca="1">IF(LEN(A5)=0,"",INDEX('Smelter Look-up'!$C:$C,MATCH($A5,'Smelter Look-up'!$E:$E,0)))</f>
        <v>Gejiu Non-Ferrous Metal Processing Co., Ltd.</v>
      </c>
      <c r="D5" s="278"/>
      <c r="E5" s="215" t="str">
        <f ca="1">IF(ISERROR($V5),"",OFFSET('Smelter Look-up'!$D$4,$V5-4,0)&amp;"")</f>
        <v>CHINA</v>
      </c>
      <c r="F5" s="215" t="str">
        <f ca="1">IF(ISERROR($V5),"",OFFSET('Smelter Look-up'!$E$4,$V5-4,0))</f>
        <v>CID000538</v>
      </c>
      <c r="G5" s="215" t="str">
        <f ca="1">IF(C5=$X$4,"Enter smelter details",IF(ISERROR($V5),"",OFFSET('Smelter Look-up'!$F$4,$V5-4,0)))</f>
        <v>RMI</v>
      </c>
      <c r="H5" s="216">
        <f ca="1">IF(ISERROR($V5),"",OFFSET('Smelter Look-up'!$G$4,$V5-4,0))</f>
        <v>0</v>
      </c>
      <c r="I5" s="217" t="str">
        <f ca="1">IF(ISERROR($V5),"",OFFSET('Smelter Look-up'!$H$4,$V5-4,0))</f>
        <v>Gejiu</v>
      </c>
      <c r="J5" s="217" t="str">
        <f ca="1">IF(ISERROR($V5),"",OFFSET('Smelter Look-up'!$I$4,$V5-4,0))</f>
        <v>Yunnan Sheng</v>
      </c>
      <c r="K5" s="268"/>
      <c r="L5" s="268"/>
      <c r="M5" s="268"/>
      <c r="N5" s="268"/>
      <c r="O5" s="268"/>
      <c r="P5" s="218"/>
      <c r="Q5" s="269"/>
      <c r="R5" s="215" t="str">
        <f ca="1">IF(ISERROR($V5),"",OFFSET('Smelter Look-up'!$C$4,$V5-4,0)&amp;"")</f>
        <v>Gejiu Non-Ferrous Metal Processing Co., Ltd.</v>
      </c>
      <c r="S5" s="222" t="str">
        <f t="shared" ref="S5" ca="1" si="0">IF(B5="","",IF(ISERROR(MATCH($E5,CL,0)),"Unknown",INDIRECT("'C'!$A$"&amp;MATCH($E5,CL,0)+1)))</f>
        <v>CN</v>
      </c>
      <c r="T5" s="222" t="str">
        <f ca="1">IF(B5="","",IF(ISERROR(MATCH($J5,SorP!$B$1:$B$6230,0)),"",INDIRECT("'SorP'!$A$"&amp;MATCH($J5,SorP!$B$1:$B$6230,0))))</f>
        <v>CN-YN</v>
      </c>
      <c r="U5" s="238"/>
      <c r="V5" s="270">
        <f ca="1">IF(C5="",NA(),MATCH($B5&amp;$C5,'Smelter Look-up'!$J:$J,0))</f>
        <v>428</v>
      </c>
      <c r="W5" s="271"/>
      <c r="X5" s="271">
        <f t="shared" ref="X5" ca="1" si="1">IF(AND(C5="Smelter not listed",OR(LEN(D5)=0,LEN(E5)=0)),1,0)</f>
        <v>0</v>
      </c>
      <c r="Y5" s="271"/>
      <c r="Z5" s="271"/>
      <c r="AB5" s="273" t="str">
        <f t="shared" ref="AB5" ca="1" si="2">B5&amp;C5</f>
        <v>TinGejiu Non-Ferrous Metal Processing Co., Ltd.</v>
      </c>
    </row>
    <row r="6" spans="1:34" s="272" customFormat="1" ht="19.899999999999999" customHeight="1">
      <c r="A6" s="324" t="s">
        <v>747</v>
      </c>
      <c r="B6" s="215" t="str">
        <f ca="1">IF(LEN(A6)=0,"",INDEX('Smelter Look-up'!$A:$A,MATCH($A6,'Smelter Look-up'!$E:$E,0)))</f>
        <v>Tantalum</v>
      </c>
      <c r="C6" s="219" t="str">
        <f ca="1">IF(LEN(A6)=0,"",INDEX('Smelter Look-up'!$C:$C,MATCH($A6,'Smelter Look-up'!$E:$E,0)))</f>
        <v>Changsha South Tantalum Niobium Co., Ltd.</v>
      </c>
      <c r="D6" s="278"/>
      <c r="E6" s="215" t="str">
        <f ca="1">IF(ISERROR($V6),"",OFFSET('Smelter Look-up'!$D$4,$V6-4,0)&amp;"")</f>
        <v>CHINA</v>
      </c>
      <c r="F6" s="215" t="str">
        <f ca="1">IF(ISERROR($V6),"",OFFSET('Smelter Look-up'!$E$4,$V6-4,0))</f>
        <v>CID000211</v>
      </c>
      <c r="G6" s="215" t="str">
        <f ca="1">IF(C6=$X$4,"Enter smelter details",IF(ISERROR($V6),"",OFFSET('Smelter Look-up'!$F$4,$V6-4,0)))</f>
        <v>RMI</v>
      </c>
      <c r="H6" s="216">
        <f ca="1">IF(ISERROR($V6),"",OFFSET('Smelter Look-up'!$G$4,$V6-4,0))</f>
        <v>0</v>
      </c>
      <c r="I6" s="217" t="str">
        <f ca="1">IF(ISERROR($V6),"",OFFSET('Smelter Look-up'!$H$4,$V6-4,0))</f>
        <v>Changsha</v>
      </c>
      <c r="J6" s="217" t="str">
        <f ca="1">IF(ISERROR($V6),"",OFFSET('Smelter Look-up'!$I$4,$V6-4,0))</f>
        <v>Hunan Sheng</v>
      </c>
      <c r="K6" s="268"/>
      <c r="L6" s="268"/>
      <c r="M6" s="268"/>
      <c r="N6" s="268"/>
      <c r="O6" s="268"/>
      <c r="P6" s="218"/>
      <c r="Q6" s="269"/>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70">
        <f ca="1">IF(C6="",NA(),MATCH($B6&amp;$C6,'Smelter Look-up'!$J:$J,0))</f>
        <v>316</v>
      </c>
      <c r="W6" s="271"/>
      <c r="X6" s="271">
        <f t="shared" ref="X6:X37" ca="1" si="4">IF(AND(C6="Smelter not listed",OR(LEN(D6)=0,LEN(E6)=0)),1,0)</f>
        <v>0</v>
      </c>
      <c r="Y6" s="271"/>
      <c r="Z6" s="271"/>
      <c r="AB6" s="273" t="str">
        <f t="shared" ref="AB6:AB37" ca="1" si="5">B6&amp;C6</f>
        <v>TantalumChangsha South Tantalum Niobium Co., Ltd.</v>
      </c>
    </row>
    <row r="7" spans="1:34" s="272" customFormat="1" ht="19.899999999999999"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899999999999999"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899999999999999"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899999999999999"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899999999999999"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899999999999999"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899999999999999"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899999999999999"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899999999999999"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899999999999999"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899999999999999"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899999999999999"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FE8DFA-33EC-4611-83F4-D45A09BE534A}"/>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5" sqref="D65"/>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RFE International,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Andy Webb</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andyw@rfeinc.com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9498331988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Andy Webb</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andyw@rfeinc.com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2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7"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7"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7"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7"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7"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7"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7"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69999999999999"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6"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4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purl.org/dc/dcmitype/"/>
    <ds:schemaRef ds:uri="060324a1-f66f-4c36-a8ec-beadbf2f4219"/>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RFE- Amy</cp:lastModifiedBy>
  <cp:lastPrinted>2015-04-21T20:47:43Z</cp:lastPrinted>
  <dcterms:created xsi:type="dcterms:W3CDTF">2010-06-21T21:00:23Z</dcterms:created>
  <dcterms:modified xsi:type="dcterms:W3CDTF">2022-05-05T21:55:24Z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