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O:\REACH, Prop 65 and EICC form\"/>
    </mc:Choice>
  </mc:AlternateContent>
  <xr:revisionPtr revIDLastSave="0" documentId="8_{91125D06-33C7-4853-9909-78E00FC21E9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<sst xmlns="http://schemas.openxmlformats.org/spreadsheetml/2006/main" count="22340" uniqueCount="15801">
  <si>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</si>
  <si>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</si>
  <si>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</si>
  <si>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</si>
  <si>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</si>
  <si>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</si>
  <si>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</si>
  <si>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</si>
  <si>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</si>
  <si>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</si>
  <si>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</si>
  <si>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</si>
  <si>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</si>
  <si>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</si>
  <si>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</si>
  <si>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</si>
  <si>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</si>
  <si>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</si>
  <si>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</si>
  <si>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</si>
  <si>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</si>
  <si>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</si>
  <si>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</si>
  <si>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</si>
  <si>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</si>
  <si>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</si>
  <si>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</si>
  <si>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</si>
  <si>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</si>
  <si>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</si>
  <si>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</si>
  <si>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</si>
  <si>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</si>
  <si>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</si>
  <si>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</si>
  <si>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</si>
  <si>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</si>
  <si>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</si>
  <si>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</si>
  <si>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</si>
  <si>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</si>
  <si>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</si>
  <si>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</si>
  <si>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</si>
  <si>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</si>
  <si>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</si>
  <si>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</si>
  <si>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</si>
  <si>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</si>
  <si>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</si>
  <si>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</si>
  <si>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</si>
  <si>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</si>
  <si>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</si>
  <si>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</si>
  <si>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</si>
  <si>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</si>
  <si>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</si>
  <si>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</si>
  <si>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</si>
  <si>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</si>
  <si>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</si>
  <si>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</si>
  <si>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</si>
  <si>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</si>
  <si>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</si>
  <si>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</si>
  <si>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</si>
  <si>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</si>
  <si>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</si>
  <si>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</si>
  <si>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</si>
  <si>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</si>
  <si>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</si>
  <si>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</si>
  <si>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</si>
  <si>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</si>
  <si>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</si>
  <si>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</si>
  <si>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</si>
  <si>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</si>
  <si>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</si>
  <si>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</si>
  <si>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</si>
  <si>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</si>
  <si>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</si>
  <si>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</si>
  <si>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</si>
  <si>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</si>
  <si>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</si>
  <si>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</si>
  <si>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</si>
  <si>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</si>
  <si>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</si>
  <si>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</si>
  <si>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</si>
  <si>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</si>
  <si>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</si>
  <si>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</si>
  <si>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</si>
  <si>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</si>
  <si>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</si>
  <si>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</si>
  <si>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</si>
  <si>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</si>
  <si>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</si>
  <si>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</si>
  <si>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</si>
  <si>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</si>
  <si>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</si>
  <si>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</si>
  <si>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</si>
  <si>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</si>
  <si>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</si>
  <si>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</si>
  <si>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</si>
  <si>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</si>
  <si>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</si>
  <si>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</si>
  <si>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</si>
  <si>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</si>
  <si>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</si>
  <si>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</si>
  <si>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</si>
  <si>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</si>
  <si>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</si>
  <si>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</si>
  <si>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</si>
  <si>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</si>
  <si>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</si>
  <si>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</si>
  <si>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</si>
  <si>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</si>
  <si>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</si>
  <si>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</si>
  <si>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</si>
  <si>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</si>
  <si>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</si>
  <si>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</si>
  <si>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</si>
  <si>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</si>
  <si>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</si>
  <si>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</si>
  <si>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</si>
  <si>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</si>
  <si>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</si>
  <si>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</si>
  <si>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</si>
  <si>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</si>
  <si>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</si>
  <si>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</si>
  <si>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</si>
  <si>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</si>
  <si>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</si>
  <si>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</si>
  <si>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</si>
  <si>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</si>
  <si>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</si>
  <si>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</si>
  <si>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</si>
  <si>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</si>
  <si>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</si>
  <si>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</si>
  <si>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</si>
  <si>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</si>
  <si>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</si>
  <si>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</si>
  <si>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</si>
  <si>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</si>
  <si>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</si>
  <si>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</si>
  <si>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</si>
  <si>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</si>
  <si>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</si>
  <si>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</si>
  <si>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</si>
  <si>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</si>
  <si>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</si>
  <si>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</si>
  <si>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</si>
  <si>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</si>
  <si>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</si>
  <si>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</si>
  <si>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</si>
  <si>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</si>
  <si>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</si>
  <si>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</si>
  <si>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</si>
  <si>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</si>
  <si>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</si>
  <si>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</si>
  <si>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</si>
  <si>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</si>
  <si>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</si>
  <si>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</si>
  <si>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</si>
  <si>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</si>
  <si>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</si>
  <si>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</si>
  <si>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</si>
  <si>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</si>
  <si>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</si>
  <si>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</si>
  <si>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</si>
  <si>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</si>
  <si>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</si>
  <si>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</si>
  <si>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</si>
  <si>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</si>
  <si>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</si>
  <si>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</si>
  <si>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</si>
  <si>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</si>
  <si>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</si>
  <si>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</si>
  <si>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</si>
  <si>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</si>
  <si>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</si>
  <si>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</si>
  <si>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</si>
  <si>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</si>
  <si>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</si>
  <si>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</si>
  <si>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</si>
  <si>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</si>
  <si>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</si>
  <si>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</si>
  <si>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</si>
  <si>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</si>
  <si>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</si>
  <si>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</si>
  <si>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</si>
  <si>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</si>
  <si>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</si>
  <si>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</si>
  <si>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</si>
  <si>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</si>
  <si>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</si>
  <si>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</si>
  <si>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</si>
  <si>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</si>
  <si>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</si>
  <si>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</si>
  <si>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</si>
  <si>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</si>
  <si>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</si>
  <si>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</si>
  <si>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</si>
  <si>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</si>
  <si>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</si>
  <si>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</si>
  <si>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</si>
  <si>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</si>
  <si>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</si>
  <si>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</si>
  <si>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</si>
  <si>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</si>
  <si>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</si>
  <si>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</si>
  <si>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</si>
  <si>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</si>
  <si>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</si>
  <si>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</si>
  <si>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</si>
  <si>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</si>
  <si>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</si>
  <si>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</si>
  <si>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</si>
  <si>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</si>
  <si>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</si>
  <si>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</si>
  <si>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</si>
  <si>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</si>
  <si>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</si>
  <si>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</si>
  <si>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</si>
  <si>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</si>
  <si>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</si>
  <si>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</si>
  <si>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</si>
  <si>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</si>
  <si>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</si>
  <si>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</si>
  <si>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</si>
  <si>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</si>
  <si>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</si>
  <si>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</si>
  <si>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</si>
  <si>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</si>
  <si>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</si>
  <si>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</si>
  <si>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</si>
  <si>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</si>
  <si>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</si>
  <si>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</si>
  <si>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</si>
  <si>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</si>
  <si>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</si>
  <si>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</si>
  <si>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</si>
  <si>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</si>
  <si>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</si>
  <si>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</si>
  <si>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</si>
  <si>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</si>
  <si>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</si>
  <si>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</si>
  <si>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</si>
  <si>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</si>
  <si>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</si>
  <si>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</si>
  <si>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</si>
  <si>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</si>
  <si>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</si>
  <si>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</si>
  <si>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</si>
  <si>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</si>
  <si>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</si>
  <si>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</si>
  <si>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</si>
  <si>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</si>
  <si>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</si>
  <si>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</si>
  <si>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</si>
  <si>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</si>
  <si>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</si>
  <si>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</si>
  <si>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</si>
  <si>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</si>
  <si>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</si>
  <si>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</si>
  <si>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</si>
  <si>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</si>
  <si>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</si>
  <si>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</si>
  <si>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</si>
  <si>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</si>
  <si>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</si>
  <si>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</si>
  <si>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</si>
  <si>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</si>
  <si>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</si>
  <si>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</si>
  <si>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</si>
  <si>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</si>
  <si>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</si>
  <si>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</si>
  <si>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</si>
  <si>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</si>
  <si>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</si>
  <si>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</si>
  <si>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</si>
  <si>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</si>
  <si>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</si>
  <si>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</si>
  <si>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</si>
  <si>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</si>
  <si>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</si>
  <si>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</si>
  <si>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</si>
  <si>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</si>
  <si>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</si>
  <si>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</si>
  <si>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</si>
  <si>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</si>
  <si>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</si>
  <si>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</si>
  <si>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</si>
  <si>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</si>
  <si>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</si>
  <si>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</si>
  <si>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</si>
  <si>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</si>
  <si>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</si>
  <si>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</si>
  <si>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</si>
  <si>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</si>
  <si>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</si>
  <si>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</si>
  <si>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</si>
  <si>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</si>
  <si>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</si>
  <si>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</si>
  <si>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</si>
  <si>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</si>
  <si>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</si>
  <si>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</si>
  <si>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</si>
  <si>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</si>
  <si>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</si>
  <si>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</si>
  <si>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</si>
  <si>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</si>
  <si>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</si>
  <si>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</si>
  <si>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</si>
  <si>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</si>
  <si>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</si>
  <si>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</si>
  <si>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</si>
  <si>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</si>
  <si>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</si>
  <si>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</si>
  <si>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</si>
  <si>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</si>
  <si>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</si>
  <si>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</si>
  <si>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</si>
  <si>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</si>
  <si>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</si>
  <si>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</si>
  <si>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</si>
  <si>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</si>
  <si>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</si>
  <si>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</si>
  <si>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</si>
  <si>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</si>
  <si>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</si>
  <si>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</si>
  <si>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</si>
  <si>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</si>
  <si>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</si>
  <si>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</si>
  <si>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</si>
  <si>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</si>
  <si>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</si>
  <si>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</si>
  <si>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</si>
  <si>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</si>
  <si>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</si>
  <si>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</si>
  <si>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</si>
  <si>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</si>
  <si>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</si>
  <si>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</si>
  <si>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</si>
  <si>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</si>
  <si>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</si>
  <si>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</si>
  <si>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</si>
  <si>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</si>
  <si>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</si>
  <si>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</si>
  <si>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</si>
  <si>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</si>
  <si>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</si>
  <si>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</si>
  <si>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</si>
  <si>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</si>
  <si>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</si>
  <si>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</si>
  <si>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</si>
  <si>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</si>
  <si>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</si>
  <si>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</si>
  <si>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</si>
  <si>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</si>
  <si>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</si>
  <si>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</si>
  <si>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</si>
  <si>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</si>
  <si>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</si>
  <si>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</si>
  <si>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</si>
  <si>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</si>
  <si>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</si>
  <si>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</si>
  <si>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</si>
  <si>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</si>
  <si>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</si>
  <si>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</si>
  <si>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</si>
  <si>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</si>
  <si>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</si>
  <si>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</si>
  <si>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</si>
  <si>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</si>
  <si>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</si>
  <si>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</si>
  <si>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</si>
  <si>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</si>
  <si>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</si>
  <si>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</si>
  <si>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</si>
  <si>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</si>
  <si>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</si>
  <si>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</si>
  <si>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</si>
  <si>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</si>
  <si>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</si>
  <si>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</si>
  <si>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</si>
  <si>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</si>
  <si>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</si>
  <si>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</si>
  <si>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</si>
  <si>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</si>
  <si>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</si>
  <si>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</si>
  <si>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</si>
  <si>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</si>
  <si>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</si>
  <si>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</si>
  <si>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</si>
  <si>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</si>
  <si>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</si>
  <si>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</si>
  <si>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</si>
  <si>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</si>
  <si>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</si>
  <si>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</si>
  <si>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</si>
  <si>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</si>
  <si>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</si>
  <si>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</si>
  <si>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</si>
  <si>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</si>
  <si>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</si>
  <si>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</si>
  <si>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</si>
  <si>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</si>
  <si>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</si>
  <si>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</si>
  <si>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</si>
  <si>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</si>
  <si>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</si>
  <si>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</si>
  <si>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</si>
  <si>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</si>
  <si>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</si>
  <si>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</si>
  <si>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</si>
  <si>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</si>
  <si>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</si>
  <si>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</si>
  <si>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</si>
  <si>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</si>
  <si>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</si>
  <si>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</si>
  <si>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</si>
  <si>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</si>
  <si>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</si>
  <si>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</si>
  <si>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</si>
  <si>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</si>
  <si>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</si>
  <si>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</si>
  <si>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</si>
  <si>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</si>
  <si>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</si>
  <si>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</si>
  <si>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</si>
  <si>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</si>
  <si>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</si>
  <si>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</si>
  <si>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</si>
  <si>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</si>
  <si>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</si>
  <si>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</si>
  <si>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</si>
  <si>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</si>
  <si>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</si>
  <si>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</si>
  <si>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</si>
  <si>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</si>
  <si>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</si>
  <si>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</si>
  <si>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</si>
  <si>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</si>
  <si>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</si>
  <si>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</si>
  <si>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</si>
  <si>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</si>
  <si>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</si>
  <si>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</si>
  <si>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</si>
  <si>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</si>
  <si>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</si>
  <si>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</si>
  <si>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</si>
  <si>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</si>
  <si>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</si>
  <si>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</si>
  <si>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</si>
  <si>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</si>
  <si>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</si>
  <si>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</si>
  <si>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</si>
  <si>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</si>
  <si>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</si>
  <si>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</si>
  <si>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</si>
  <si>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</si>
  <si>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</si>
  <si>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</si>
  <si>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</si>
  <si>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</si>
  <si>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</si>
  <si>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</si>
  <si>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</si>
  <si>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</si>
  <si>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</si>
  <si>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</si>
  <si>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</si>
  <si>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</si>
  <si>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</si>
  <si>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</si>
  <si>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</si>
  <si>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</si>
  <si>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</si>
  <si>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</si>
  <si>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</si>
  <si>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</si>
  <si>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</si>
  <si>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</si>
  <si>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</si>
  <si>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</si>
  <si>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</si>
  <si>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</si>
  <si>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</si>
  <si>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</si>
  <si>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</si>
  <si>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</si>
  <si>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</si>
  <si>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</si>
  <si>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</si>
  <si>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</si>
  <si>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</si>
  <si>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</si>
  <si>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</si>
  <si>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</si>
  <si>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</si>
  <si>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</si>
  <si>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</si>
  <si>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</si>
  <si>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</si>
  <si>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</si>
  <si>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</si>
  <si>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</si>
  <si>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</si>
  <si>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</si>
  <si>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</si>
  <si>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</si>
  <si>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</si>
  <si>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</si>
  <si>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</si>
  <si>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</si>
  <si>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</si>
  <si>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</si>
  <si>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</si>
  <si>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</si>
  <si>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</si>
  <si>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</si>
  <si>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</si>
  <si>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</si>
  <si>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</si>
  <si>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</si>
  <si>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</si>
  <si>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</si>
  <si>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</si>
  <si>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</si>
  <si>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</si>
  <si>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</si>
  <si>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</si>
  <si>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</si>
  <si>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</si>
  <si>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</si>
  <si>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</si>
  <si>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</si>
  <si>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</si>
  <si>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</si>
  <si>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</si>
  <si>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</si>
  <si>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</si>
  <si>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</si>
  <si>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</si>
  <si>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</si>
  <si>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</si>
  <si>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</si>
  <si>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</si>
  <si>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</si>
  <si>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</si>
  <si>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</si>
  <si>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</si>
  <si>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</si>
  <si>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</si>
  <si>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</si>
  <si>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</si>
  <si>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</si>
  <si>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</si>
  <si>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</si>
  <si>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</si>
  <si>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</si>
  <si>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</si>
  <si>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</si>
  <si>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</si>
  <si>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</si>
  <si>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</si>
  <si>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</si>
  <si>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</si>
  <si>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</si>
  <si>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</si>
  <si>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</si>
  <si>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</si>
  <si>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</si>
  <si>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</si>
  <si>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</si>
  <si>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</si>
  <si>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</si>
  <si>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</si>
  <si>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</si>
  <si>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</si>
  <si>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</si>
  <si>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</si>
  <si>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</si>
  <si>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</si>
  <si>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</si>
  <si>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</si>
  <si>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</si>
  <si>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</si>
  <si>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</si>
  <si>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</si>
  <si>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</si>
  <si>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</si>
  <si>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</si>
  <si>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</si>
  <si>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</si>
  <si>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</si>
  <si>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</si>
  <si>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</si>
  <si>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</si>
  <si>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</si>
  <si>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</si>
  <si>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</si>
  <si>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</si>
  <si>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</si>
  <si>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</si>
  <si>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</si>
  <si>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</si>
  <si>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</si>
  <si>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</si>
  <si>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</si>
  <si>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</si>
  <si>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</si>
  <si>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</si>
  <si>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</si>
  <si>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</si>
  <si>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</si>
  <si>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</si>
  <si>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</si>
  <si>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</si>
  <si>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</si>
  <si>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</si>
  <si>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</si>
  <si>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</si>
  <si>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</si>
  <si>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</si>
  <si>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</si>
  <si>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</si>
  <si>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</si>
  <si>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</si>
  <si>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</si>
  <si>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</si>
  <si>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</si>
  <si>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</si>
  <si>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</si>
  <si>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</si>
  <si>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</si>
  <si>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</si>
  <si>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</si>
  <si>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</si>
  <si>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</si>
  <si>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</si>
  <si>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</si>
  <si>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</si>
  <si>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</si>
  <si>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</si>
  <si>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</si>
  <si>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</si>
  <si>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</si>
  <si>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</si>
  <si>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</si>
  <si>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</si>
  <si>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</si>
  <si>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</si>
  <si>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</si>
  <si>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</si>
  <si>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</si>
  <si>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</si>
  <si>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</si>
  <si>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</si>
  <si>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</si>
  <si>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</si>
  <si>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</si>
  <si>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</si>
  <si>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</si>
  <si>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</si>
  <si>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</si>
  <si>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</si>
  <si>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</si>
  <si>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</si>
  <si>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</si>
  <si>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</si>
  <si>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</si>
  <si>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</si>
  <si>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</si>
  <si>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</si>
  <si>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</si>
  <si>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</si>
  <si>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</si>
  <si>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</si>
  <si>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</si>
  <si>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</si>
  <si>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</si>
  <si>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</si>
  <si>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</si>
  <si>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</si>
  <si>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</si>
  <si>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</si>
  <si>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</si>
  <si>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</si>
  <si>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</si>
  <si>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</si>
  <si>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</si>
  <si>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</si>
  <si>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</si>
  <si>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</si>
  <si>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</si>
  <si>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</si>
  <si>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</si>
  <si>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</si>
  <si>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</si>
  <si>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</si>
  <si>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</si>
  <si>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</si>
  <si>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</si>
  <si>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</si>
  <si>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</si>
  <si>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</si>
  <si>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</si>
  <si>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</si>
  <si>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</si>
  <si>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</si>
  <si>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</si>
  <si>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</si>
  <si>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</si>
  <si>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</si>
  <si>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</si>
  <si>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</si>
  <si>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</si>
  <si>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</si>
  <si>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</si>
  <si>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</si>
  <si>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</si>
  <si>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</si>
  <si>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</si>
  <si>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</si>
  <si>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</si>
  <si>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</si>
  <si>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</si>
  <si>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</si>
  <si>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</si>
  <si>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</si>
  <si>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</si>
  <si>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</si>
  <si>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</si>
  <si>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</si>
  <si>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</si>
  <si>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</si>
  <si>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</si>
  <si>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</si>
  <si>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</si>
  <si>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</si>
  <si>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</si>
  <si>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</si>
  <si>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</si>
  <si>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</si>
  <si>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</si>
  <si>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</si>
  <si>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</si>
  <si>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</si>
  <si>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</si>
  <si>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</si>
  <si>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</si>
  <si>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</si>
  <si>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</si>
  <si>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</si>
  <si>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</si>
  <si>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</si>
  <si>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</si>
  <si>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</si>
  <si>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</si>
  <si>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</si>
  <si>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</si>
  <si>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</si>
  <si>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</si>
  <si>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</si>
  <si>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</si>
  <si>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</si>
  <si>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</si>
  <si>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</si>
  <si>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</si>
  <si>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</si>
  <si>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</si>
  <si>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</si>
  <si>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</si>
  <si>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</si>
  <si>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</si>
  <si>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</si>
  <si>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</si>
  <si>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</si>
  <si>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</si>
  <si>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</si>
  <si>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</si>
  <si>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</si>
  <si>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</si>
  <si>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</si>
  <si>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</si>
  <si>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</si>
  <si>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</si>
  <si>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</si>
  <si>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</si>
  <si>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</si>
  <si>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</si>
  <si>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</si>
  <si>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</si>
  <si>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</si>
  <si>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</si>
  <si>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</si>
  <si>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</si>
  <si>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</si>
  <si>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</si>
  <si>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</si>
  <si>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</si>
  <si>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</si>
  <si>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</si>
  <si>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</si>
  <si>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</si>
  <si>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</si>
  <si>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</si>
  <si>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</si>
  <si>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</si>
  <si>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</si>
  <si>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</si>
  <si>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</si>
  <si>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</si>
  <si>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</si>
  <si>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</si>
  <si>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</si>
  <si>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</si>
  <si>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</si>
  <si>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</si>
  <si>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</si>
  <si>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</si>
  <si>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</si>
  <si>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</si>
  <si>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</si>
  <si>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</si>
  <si>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</si>
  <si>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</si>
  <si>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</si>
  <si>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</si>
  <si>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</si>
  <si>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</si>
  <si>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</si>
  <si>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</si>
  <si>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</si>
  <si>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</si>
  <si>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</si>
  <si>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</si>
  <si>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</si>
  <si>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</si>
  <si>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</si>
  <si>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</si>
  <si>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</si>
  <si>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</si>
  <si>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</si>
  <si>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</si>
  <si>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</si>
  <si>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</si>
  <si>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</si>
  <si>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</si>
  <si>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</si>
  <si>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</si>
  <si>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</si>
  <si>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</si>
  <si>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</si>
  <si>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</si>
  <si>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</si>
  <si>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</si>
  <si>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</si>
  <si>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</si>
  <si>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</si>
  <si>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</si>
  <si>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</si>
  <si>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</si>
  <si>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</si>
  <si>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</si>
  <si>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</si>
  <si>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</si>
  <si>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</si>
  <si>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</si>
  <si>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</si>
  <si>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</si>
  <si>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</si>
  <si>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</si>
  <si>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</si>
  <si>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</si>
  <si>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</si>
  <si>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</si>
  <si>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</si>
  <si>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</si>
  <si>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</si>
  <si>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</si>
  <si>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</si>
  <si>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</si>
  <si>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</si>
  <si>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</si>
  <si>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</si>
  <si>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</si>
  <si>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</si>
  <si>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</si>
  <si>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</si>
  <si>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</si>
  <si>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</si>
  <si>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</si>
  <si>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</si>
  <si>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</si>
  <si>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</si>
  <si>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</si>
  <si>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</si>
  <si>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</si>
  <si>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</si>
  <si>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</si>
  <si>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</si>
  <si>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</si>
  <si>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</si>
  <si>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</si>
  <si>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</si>
  <si>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</si>
  <si>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</si>
  <si>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</si>
  <si>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</si>
  <si>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</si>
  <si>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</si>
  <si>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</si>
  <si>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</si>
  <si>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</si>
  <si>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</si>
  <si>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</si>
  <si>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</si>
  <si>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</si>
  <si>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</si>
  <si>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</si>
  <si>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</si>
  <si>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</si>
  <si>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</si>
  <si>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</si>
  <si>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</si>
  <si>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</si>
  <si>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</si>
  <si>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</si>
  <si>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</si>
  <si>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</si>
  <si>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</si>
  <si>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</si>
  <si>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</si>
  <si>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</si>
  <si>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</si>
  <si>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</si>
  <si>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</si>
  <si>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</si>
  <si>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</si>
  <si>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</si>
  <si>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</si>
  <si>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</si>
  <si>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</si>
  <si>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</si>
  <si>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</si>
  <si>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</si>
  <si>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</si>
  <si>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</si>
  <si>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</si>
  <si>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</si>
  <si>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</si>
  <si>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</si>
  <si>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</si>
  <si>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</si>
  <si>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</si>
  <si>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</si>
  <si>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</si>
  <si>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</si>
  <si>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</si>
  <si>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</si>
  <si>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</si>
  <si>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</si>
  <si>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</si>
  <si>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</si>
  <si>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</si>
  <si>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</si>
  <si>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</si>
  <si>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</si>
  <si>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</si>
  <si>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</si>
  <si>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</si>
  <si>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</si>
  <si>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</si>
  <si>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</si>
  <si>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</si>
  <si>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</si>
  <si>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</si>
  <si>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</si>
  <si>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</si>
  <si>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</si>
  <si>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</si>
  <si>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</si>
  <si>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</si>
  <si>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</si>
  <si>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</si>
  <si>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</si>
  <si>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</si>
  <si>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</si>
  <si>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</si>
  <si>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</si>
  <si>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</si>
  <si>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</si>
  <si>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</si>
  <si>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</si>
  <si>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</si>
  <si>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</si>
  <si>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</si>
  <si>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</si>
  <si>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</si>
  <si>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</si>
  <si>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</si>
  <si>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</si>
  <si>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</si>
  <si>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</si>
  <si>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</si>
  <si>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</si>
  <si>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</si>
  <si>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</si>
  <si>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</si>
  <si>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</si>
  <si>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</si>
  <si>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</si>
  <si>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</si>
  <si>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</si>
  <si>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</si>
  <si>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</si>
  <si>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</si>
  <si>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</si>
  <si>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</si>
  <si>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</si>
  <si>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</si>
  <si>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</si>
  <si>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</si>
  <si>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</si>
  <si>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</si>
  <si>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</si>
  <si>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</si>
  <si>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</si>
  <si>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</si>
  <si>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</si>
  <si>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</si>
  <si>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</si>
  <si>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</si>
  <si>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</si>
  <si>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</si>
  <si>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</si>
  <si>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</si>
  <si>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</si>
  <si>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</si>
  <si>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</si>
  <si>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</si>
  <si>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</si>
  <si>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</si>
  <si>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</si>
  <si>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</si>
  <si>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</si>
  <si>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</si>
  <si>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</si>
  <si>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</si>
  <si>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</si>
  <si>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</si>
  <si>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</si>
  <si>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</si>
  <si>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</si>
  <si>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</si>
  <si>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</si>
  <si>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</si>
  <si>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</si>
  <si>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</si>
  <si>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</si>
  <si>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</si>
  <si>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</si>
  <si>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</si>
  <si>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</si>
  <si>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</si>
  <si>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</si>
  <si>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</si>
  <si>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</si>
  <si>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</si>
  <si>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</si>
  <si>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</si>
  <si>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</si>
  <si>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</si>
  <si>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</si>
  <si>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</si>
  <si>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</si>
  <si>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</si>
  <si>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</si>
  <si>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</si>
  <si>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</si>
  <si>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</si>
  <si>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</si>
  <si>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</si>
  <si>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</si>
  <si>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</si>
  <si>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</si>
  <si>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</si>
  <si>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</si>
  <si>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</si>
  <si>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</si>
  <si>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</si>
  <si>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</si>
  <si>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</si>
  <si>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</si>
  <si>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</si>
  <si>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</si>
  <si>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</si>
  <si>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</si>
  <si>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</si>
  <si>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</si>
  <si>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</si>
  <si>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</si>
  <si>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</si>
  <si>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</si>
  <si>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</si>
  <si>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</si>
  <si>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</si>
  <si>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</si>
  <si>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</si>
  <si>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</si>
  <si>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</si>
  <si>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</si>
  <si>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</si>
  <si>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</si>
  <si>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</si>
  <si>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</si>
  <si>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</si>
  <si>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</si>
  <si>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</si>
  <si>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</si>
  <si>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</si>
  <si>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</si>
  <si>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</si>
  <si>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</si>
  <si>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</si>
  <si>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</si>
  <si>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</si>
  <si>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</si>
  <si>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</si>
  <si>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</si>
  <si>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</si>
  <si>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</si>
  <si>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</si>
  <si>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</si>
  <si>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</si>
  <si>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</si>
  <si>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</si>
  <si>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</si>
  <si>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</si>
  <si>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</si>
  <si>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</si>
  <si>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</si>
  <si>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</si>
  <si>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</si>
  <si>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</si>
  <si>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</si>
  <si>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</si>
  <si>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</si>
  <si>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</si>
  <si>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</si>
  <si>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</si>
  <si>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</si>
  <si>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</si>
  <si>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</si>
  <si>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</si>
  <si>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</si>
  <si>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</si>
  <si>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</si>
  <si>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</si>
  <si>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</si>
  <si>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</si>
  <si>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</si>
  <si>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</si>
  <si>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</si>
  <si>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</si>
  <si>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</si>
  <si>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</si>
  <si>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</si>
  <si>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</si>
  <si>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</si>
  <si>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</si>
  <si>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</si>
  <si>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</si>
  <si>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</si>
  <si>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</si>
  <si>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</si>
  <si>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</si>
  <si>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</si>
  <si>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</si>
  <si>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</si>
  <si>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</si>
  <si>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</si>
  <si>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</si>
  <si>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</si>
  <si>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</si>
  <si>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</si>
  <si>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</si>
  <si>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</si>
  <si>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</si>
  <si>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</si>
  <si>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</si>
  <si>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</si>
  <si>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</si>
  <si>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</si>
  <si>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</si>
  <si>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</si>
  <si>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</si>
  <si>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</si>
  <si>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</si>
  <si>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</si>
  <si>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</si>
  <si>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</si>
  <si>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</si>
  <si>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</si>
  <si>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</si>
  <si>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</si>
  <si>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</si>
  <si>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</si>
  <si>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</si>
  <si>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</si>
  <si>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</si>
  <si>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</si>
  <si>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</si>
  <si>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</si>
  <si>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</si>
  <si>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</si>
  <si>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</si>
  <si>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</si>
  <si>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</si>
  <si>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</si>
  <si>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</si>
  <si>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</si>
  <si>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</si>
  <si>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</si>
  <si>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</si>
  <si>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</si>
  <si>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</si>
  <si>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</si>
  <si>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</si>
  <si>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</si>
  <si>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</si>
  <si>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</si>
  <si>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</si>
  <si>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</si>
  <si>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</si>
  <si>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</si>
  <si>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</si>
  <si>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</si>
  <si>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</si>
  <si>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</si>
  <si>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</si>
  <si>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</si>
  <si>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</si>
  <si>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</si>
  <si>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</si>
  <si>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</si>
  <si>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</si>
  <si>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</si>
  <si>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</si>
  <si>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</si>
  <si>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</si>
  <si>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</si>
  <si>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</si>
  <si>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</si>
  <si>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</si>
  <si>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</si>
  <si>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</si>
  <si>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</si>
  <si>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</si>
  <si>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</si>
  <si>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</si>
  <si>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</si>
  <si>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</si>
  <si>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</si>
  <si>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</si>
  <si>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</si>
  <si>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</si>
  <si>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</si>
  <si>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</si>
  <si>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</si>
  <si>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</si>
  <si>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</si>
  <si>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</si>
  <si>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</si>
  <si>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</si>
  <si>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</si>
  <si>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</si>
  <si>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</si>
  <si>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</si>
  <si>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</si>
  <si>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</si>
  <si>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</si>
  <si>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</si>
  <si>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</si>
  <si>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</si>
  <si>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</si>
  <si>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</si>
  <si>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</si>
  <si>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</si>
  <si>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</si>
  <si>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</si>
  <si>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</si>
  <si>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</si>
  <si>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</si>
  <si>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</si>
  <si>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</si>
  <si>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</si>
  <si>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</si>
  <si>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</si>
  <si>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</si>
  <si>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</si>
  <si>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</si>
  <si>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</si>
  <si>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</si>
  <si>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</si>
  <si>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</si>
  <si>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</si>
  <si>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</si>
  <si>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</si>
  <si>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</si>
  <si>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</si>
  <si>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</si>
  <si>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</si>
  <si>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</si>
  <si>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</si>
  <si>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</si>
  <si>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</si>
  <si>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</si>
  <si>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</si>
  <si>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</si>
  <si>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</si>
  <si>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</si>
  <si>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</si>
  <si>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</si>
  <si>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</si>
  <si>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</si>
  <si>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</si>
  <si>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</si>
  <si>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</si>
  <si>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</si>
  <si>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</si>
  <si>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</si>
  <si>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</si>
  <si>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</si>
  <si>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</si>
  <si>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</si>
  <si>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</si>
  <si>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</si>
  <si>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</si>
  <si>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</si>
  <si>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</si>
  <si>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</si>
  <si>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</si>
  <si>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</si>
  <si>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</si>
  <si>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</si>
  <si>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</si>
  <si>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</si>
  <si>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</si>
  <si>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</si>
  <si>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</si>
  <si>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</si>
  <si>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</si>
  <si>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</si>
  <si>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</si>
  <si>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</si>
  <si>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</si>
  <si>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</si>
  <si>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</si>
  <si>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</si>
  <si>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</si>
  <si>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</si>
  <si>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</si>
  <si>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</si>
  <si>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</si>
  <si>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</si>
  <si>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</si>
  <si>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</si>
  <si>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</si>
  <si>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</si>
  <si>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</si>
  <si>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</si>
  <si>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</si>
  <si>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</si>
  <si>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</si>
  <si>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</si>
  <si>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</si>
  <si>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</si>
  <si>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</si>
  <si>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</si>
  <si>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</si>
  <si>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</si>
  <si>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</si>
  <si>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</si>
  <si>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</si>
  <si>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</si>
  <si>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</si>
  <si>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</si>
  <si>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</si>
  <si>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</si>
  <si>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</si>
  <si>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</si>
  <si>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</si>
  <si>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</si>
  <si>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</si>
  <si>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</si>
  <si>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</si>
  <si>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</si>
  <si>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</si>
  <si>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</si>
  <si>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</si>
  <si>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</si>
  <si>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</si>
  <si>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</si>
  <si>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</si>
  <si>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</si>
  <si>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</si>
  <si>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</si>
  <si>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</si>
  <si>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</si>
  <si>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</si>
  <si>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</si>
  <si>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</si>
  <si>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</si>
  <si>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</si>
  <si>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</si>
  <si>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</si>
  <si>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</si>
  <si>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</si>
  <si>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</si>
  <si>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</si>
  <si>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</si>
  <si>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</si>
  <si>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</si>
  <si>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</si>
  <si>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</si>
  <si>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</si>
  <si>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</si>
  <si>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</si>
  <si>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</si>
  <si>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</si>
  <si>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</si>
  <si>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</si>
  <si>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</si>
  <si>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</si>
  <si>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</si>
  <si>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</si>
  <si>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</si>
  <si>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</si>
  <si>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</si>
  <si>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</si>
  <si>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</si>
  <si>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</si>
  <si>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</si>
  <si>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</si>
  <si>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</si>
  <si>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</si>
  <si>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</si>
  <si>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</si>
  <si>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</si>
  <si>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</si>
  <si>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</si>
  <si>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</si>
  <si>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</si>
  <si>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</si>
  <si>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</si>
  <si>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</si>
  <si>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</si>
  <si>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</si>
  <si>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</si>
  <si>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</si>
  <si>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</si>
  <si>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</si>
  <si>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</si>
  <si>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</si>
  <si>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</si>
  <si>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</si>
  <si>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</si>
  <si>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</si>
  <si>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</si>
  <si>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</si>
  <si>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</si>
  <si>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</si>
  <si>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</si>
  <si>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</si>
  <si>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</si>
  <si>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</si>
  <si>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</si>
  <si>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</si>
  <si>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</si>
  <si>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</si>
  <si>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</si>
  <si>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</si>
  <si>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</si>
  <si>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</si>
  <si>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</si>
  <si>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</si>
  <si>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</si>
  <si>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</si>
  <si>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</si>
  <si>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</si>
  <si>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</si>
  <si>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</si>
  <si>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</si>
  <si>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</si>
  <si>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</si>
  <si>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</si>
  <si>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</si>
  <si>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</si>
  <si>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</si>
  <si>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</si>
  <si>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</si>
  <si>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</si>
  <si>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</si>
  <si>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</si>
  <si>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</si>
  <si>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</si>
  <si>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</si>
  <si>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</si>
  <si>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</si>
  <si>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</si>
  <si>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</si>
  <si>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</si>
  <si>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</si>
  <si>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</si>
  <si>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</si>
  <si>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</si>
  <si>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</si>
  <si>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</si>
  <si>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</si>
  <si>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</si>
  <si>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</si>
  <si>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</si>
  <si>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</si>
  <si>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</si>
  <si>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</si>
  <si>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</si>
  <si>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</si>
  <si>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</si>
  <si>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</si>
  <si>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</si>
  <si>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</si>
  <si>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</si>
  <si>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</si>
  <si>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</si>
  <si>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</si>
  <si>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</si>
  <si>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</si>
  <si>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</si>
  <si>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</si>
  <si>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</si>
  <si>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</si>
  <si>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</si>
  <si>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</si>
  <si>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</si>
  <si>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</si>
  <si>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</si>
  <si>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</si>
  <si>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</si>
  <si>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</si>
  <si>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</si>
  <si>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</si>
  <si>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</si>
  <si>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</si>
  <si>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</si>
  <si>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</si>
  <si>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</si>
  <si>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</si>
  <si>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</si>
  <si>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</si>
  <si>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</si>
  <si>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</si>
  <si>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</si>
  <si>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</si>
  <si>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</si>
  <si>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</si>
  <si>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</si>
  <si>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</si>
  <si>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</si>
  <si>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</si>
  <si>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</si>
  <si>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</si>
  <si>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</si>
  <si>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</si>
  <si>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</si>
  <si>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</si>
  <si>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</si>
  <si>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</si>
  <si>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</si>
  <si>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</si>
  <si>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</si>
  <si>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</si>
  <si>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</si>
  <si>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</si>
  <si>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</si>
  <si>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</si>
  <si>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</si>
  <si>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</si>
  <si>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</si>
  <si>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</si>
  <si>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</si>
  <si>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</si>
  <si>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</si>
  <si>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</si>
  <si>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</si>
  <si>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</si>
  <si>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</si>
  <si>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</si>
  <si>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</si>
  <si>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</si>
  <si>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</si>
  <si>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</si>
  <si>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</si>
  <si>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</si>
  <si>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</si>
  <si>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</si>
  <si>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</si>
  <si>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</si>
  <si>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</si>
  <si>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</si>
  <si>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</si>
  <si>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</si>
  <si>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</si>
  <si>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</si>
  <si>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</si>
  <si>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</si>
  <si>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</si>
  <si>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</si>
  <si>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</si>
  <si>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</si>
  <si>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</si>
  <si>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</si>
  <si>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</si>
  <si>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</si>
  <si>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</si>
  <si>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</si>
  <si>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</si>
  <si>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</si>
  <si>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</si>
  <si>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</si>
  <si>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</si>
  <si>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</si>
  <si>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</si>
  <si>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</si>
  <si>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</si>
  <si>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</si>
  <si>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</si>
  <si>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</si>
  <si>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</si>
  <si>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</si>
  <si>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</si>
  <si>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</si>
  <si>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</si>
  <si>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</si>
  <si>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</si>
  <si>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</si>
  <si>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</si>
  <si>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</si>
  <si>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</si>
  <si>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</si>
  <si>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</si>
  <si>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</si>
  <si>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</si>
  <si>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</si>
  <si>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</si>
  <si>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</si>
  <si>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</si>
  <si>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</si>
  <si>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</si>
  <si>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</si>
  <si>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</si>
  <si>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</si>
  <si>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</si>
  <si>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</si>
  <si>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</si>
  <si>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</si>
  <si>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</si>
  <si>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</si>
  <si>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</si>
  <si>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</si>
  <si>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</si>
  <si>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</si>
  <si>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</si>
  <si>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</si>
  <si>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</si>
  <si>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</si>
  <si>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</si>
  <si>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</si>
  <si>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</si>
  <si>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</si>
  <si>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</si>
  <si>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</si>
  <si>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</si>
  <si>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</si>
  <si>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</si>
  <si>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</si>
  <si>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</si>
  <si>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</si>
  <si>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</si>
  <si>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</si>
  <si>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</si>
  <si>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</si>
  <si>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</si>
  <si>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</si>
  <si>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</si>
  <si>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</si>
  <si>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</si>
  <si>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</si>
  <si>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</si>
  <si>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</si>
  <si>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</si>
  <si>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</si>
  <si>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</si>
  <si>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</si>
  <si>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</si>
  <si>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</si>
  <si>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</si>
  <si>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</si>
  <si>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</si>
  <si>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</si>
  <si>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</si>
  <si>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</si>
  <si>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</si>
  <si>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</si>
  <si>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</si>
  <si>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</si>
  <si>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</si>
  <si>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</si>
  <si>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</si>
  <si>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</si>
  <si>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</si>
  <si>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</si>
  <si>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</si>
  <si>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</si>
  <si>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</si>
  <si>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</si>
  <si>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</si>
  <si>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</si>
  <si>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</si>
  <si>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</si>
  <si>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</si>
  <si>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</si>
  <si>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</si>
  <si>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</si>
  <si>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</si>
  <si>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</si>
  <si>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</si>
  <si>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</si>
  <si>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</si>
  <si>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</si>
  <si>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</si>
  <si>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</si>
  <si>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</si>
  <si>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</si>
  <si>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</si>
  <si>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</si>
  <si>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</si>
  <si>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</si>
  <si>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</si>
  <si>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</si>
  <si>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</si>
  <si>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</si>
  <si>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</si>
  <si>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</si>
  <si>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</si>
  <si>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</si>
  <si>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</si>
  <si>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</si>
  <si>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</si>
  <si>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</si>
  <si>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</si>
  <si>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</si>
  <si>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</si>
  <si>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</si>
  <si>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</si>
  <si>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</si>
  <si>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</si>
  <si>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</si>
  <si>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</si>
  <si>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</si>
  <si>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</si>
  <si>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</si>
  <si>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</si>
  <si>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</si>
  <si>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</si>
  <si>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</si>
  <si>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</si>
  <si>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</si>
  <si>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</si>
  <si>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</si>
  <si>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</si>
  <si>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</si>
  <si>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</si>
  <si>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</si>
  <si>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</si>
  <si>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</si>
  <si>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</si>
  <si>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</si>
  <si>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</si>
  <si>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</si>
  <si>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</si>
  <si>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</si>
  <si>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</si>
  <si>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</si>
  <si>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</si>
  <si>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</si>
  <si>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</si>
  <si>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</si>
  <si>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</si>
  <si>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</si>
  <si>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</si>
  <si>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</si>
  <si>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</si>
  <si>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</si>
  <si>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</si>
  <si>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</si>
  <si>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</si>
  <si>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</si>
  <si>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</si>
  <si>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</si>
  <si>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</si>
  <si>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</si>
  <si>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</si>
  <si>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</si>
  <si>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</si>
  <si>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</si>
  <si>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</si>
  <si>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</si>
  <si>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</si>
  <si>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</si>
  <si>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</si>
  <si>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</si>
  <si>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</si>
  <si>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</si>
  <si>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</si>
  <si>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</si>
  <si>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</si>
  <si>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</si>
  <si>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</si>
  <si>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</si>
  <si>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</si>
  <si>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</si>
  <si>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</si>
  <si>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</si>
  <si>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</si>
  <si>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</si>
  <si>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</si>
  <si>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</si>
  <si>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</si>
  <si>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</si>
  <si>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</si>
  <si>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</si>
  <si>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</si>
  <si>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</si>
  <si>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</si>
  <si>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</si>
  <si>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</si>
  <si>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</si>
  <si>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</si>
  <si>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</si>
  <si>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</si>
  <si>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</si>
  <si>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</si>
  <si>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</si>
  <si>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</si>
  <si>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</si>
  <si>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</si>
  <si>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</si>
  <si>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</si>
  <si>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</si>
  <si>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</si>
  <si>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</si>
  <si>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</si>
  <si>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</si>
  <si>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</si>
  <si>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</si>
  <si>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</si>
  <si>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</si>
  <si>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</si>
  <si>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</si>
  <si>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</si>
  <si>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</si>
  <si>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</si>
  <si>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</si>
  <si>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</si>
  <si>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</si>
  <si>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</si>
  <si>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</si>
  <si>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</si>
  <si>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</si>
  <si>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</si>
  <si>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</si>
  <si>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</si>
  <si>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</si>
  <si>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</si>
  <si>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</si>
  <si>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</si>
  <si>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</si>
  <si>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</si>
  <si>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</si>
  <si>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</si>
  <si>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</si>
  <si>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</si>
  <si>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</si>
  <si>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</si>
  <si>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</si>
  <si>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</si>
  <si>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</si>
  <si>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</si>
  <si>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</si>
  <si>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</si>
  <si>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</si>
  <si>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</si>
  <si>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</si>
  <si>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</si>
  <si>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</si>
  <si>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</si>
  <si>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</si>
  <si>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</si>
  <si>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</si>
  <si>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</si>
  <si>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</si>
  <si>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</si>
  <si>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</si>
  <si>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</si>
  <si>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</si>
  <si>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</si>
  <si>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</si>
  <si>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</si>
  <si>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</si>
  <si>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</si>
  <si>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</si>
  <si>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</si>
  <si>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</si>
  <si>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</si>
  <si>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</si>
  <si>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</si>
  <si>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</si>
  <si>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</si>
  <si>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</si>
  <si>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</si>
  <si>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</si>
  <si>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</si>
  <si>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</si>
  <si>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</si>
  <si>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</si>
  <si>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</si>
  <si>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</si>
  <si>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</si>
  <si>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</si>
  <si>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</si>
  <si>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</si>
  <si>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</si>
  <si>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</si>
  <si>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</si>
  <si>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</si>
  <si>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</si>
  <si>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</si>
  <si>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</si>
  <si>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</si>
  <si>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</si>
  <si>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</si>
  <si>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</si>
  <si>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</si>
  <si>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</si>
  <si>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</si>
  <si>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</si>
  <si>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</si>
  <si>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</si>
  <si>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</si>
  <si>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</si>
  <si>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</si>
  <si>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</si>
  <si>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</si>
  <si>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</si>
  <si>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</si>
  <si>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</si>
  <si>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</si>
  <si>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</si>
  <si>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</si>
  <si>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</si>
  <si>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</si>
  <si>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</si>
  <si>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</si>
  <si>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</si>
  <si>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</si>
  <si>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</si>
  <si>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</si>
  <si>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</si>
  <si>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</si>
  <si>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</si>
  <si>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</si>
  <si>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</si>
  <si>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</si>
  <si>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</si>
  <si>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</si>
  <si>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</si>
  <si>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</si>
  <si>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</si>
  <si>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</si>
  <si>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</si>
  <si>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</si>
  <si>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</si>
  <si>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</si>
  <si>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</si>
  <si>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</si>
  <si>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</si>
  <si>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</si>
  <si>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</si>
  <si>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</si>
  <si>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</si>
  <si>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</si>
  <si>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</si>
  <si>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</si>
  <si>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</si>
  <si>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</si>
  <si>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</si>
  <si>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</si>
  <si>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</si>
  <si>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</si>
  <si>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</si>
  <si>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</si>
  <si>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</si>
  <si>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</si>
  <si>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</si>
  <si>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</si>
  <si>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</si>
  <si>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</si>
  <si>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</si>
  <si>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</si>
  <si>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</si>
  <si>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</si>
  <si>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</si>
  <si>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</si>
  <si>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</si>
  <si>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</si>
  <si>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</si>
  <si>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</si>
  <si>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</si>
  <si>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</si>
  <si>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</si>
  <si>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</si>
  <si>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</si>
  <si>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</si>
  <si>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</si>
  <si>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</si>
  <si>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</si>
  <si>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</si>
  <si>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</si>
  <si>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</si>
  <si>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</si>
  <si>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</si>
  <si>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</si>
  <si>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</si>
  <si>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</si>
  <si>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</si>
  <si>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</si>
  <si>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</si>
  <si>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</si>
  <si>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</si>
  <si>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</si>
  <si>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</si>
  <si>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</si>
  <si>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</si>
  <si>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</si>
  <si>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</si>
  <si>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</si>
  <si>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</si>
  <si>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</si>
  <si>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</si>
  <si>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</si>
  <si>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</si>
  <si>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</si>
  <si>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</si>
  <si>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</si>
  <si>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</si>
  <si>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</si>
  <si>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</si>
  <si>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</si>
  <si>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</si>
  <si>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</si>
  <si>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</si>
  <si>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</si>
  <si>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</si>
  <si>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</si>
  <si>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</si>
  <si>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</si>
  <si>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</si>
  <si>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</si>
  <si>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</si>
  <si>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</si>
  <si>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</si>
  <si>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</si>
  <si>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</si>
  <si>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</si>
  <si>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</si>
  <si>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</si>
  <si>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</si>
  <si>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</si>
  <si>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</si>
  <si>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</si>
  <si>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</si>
  <si>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</si>
  <si>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</si>
  <si>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</si>
  <si>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</si>
  <si>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</si>
  <si>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</si>
  <si>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</si>
  <si>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</si>
  <si>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</si>
  <si>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</si>
  <si>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</si>
  <si>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</si>
  <si>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</si>
  <si>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</si>
  <si>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</si>
  <si>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</si>
  <si>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</si>
  <si>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</si>
  <si>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</si>
  <si>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</si>
  <si>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</si>
  <si>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</si>
  <si>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</si>
  <si>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</si>
  <si>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</si>
  <si>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</si>
  <si>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</si>
  <si>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</si>
  <si>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</si>
  <si>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</si>
  <si>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</si>
  <si>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</si>
  <si>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</si>
  <si>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</si>
  <si>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</si>
  <si>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</si>
  <si>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</si>
  <si>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</si>
  <si>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</si>
  <si>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</si>
  <si>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</si>
  <si>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</si>
  <si>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</si>
  <si>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</si>
  <si>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</si>
  <si>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</si>
  <si>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</si>
  <si>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</si>
  <si>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</si>
  <si>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</si>
  <si>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</si>
  <si>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</si>
  <si>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</si>
  <si>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</si>
  <si>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</si>
  <si>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</si>
  <si>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</si>
  <si>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</si>
  <si>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</si>
  <si>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</si>
  <si>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</si>
  <si>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</si>
  <si>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</si>
  <si>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</si>
  <si>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</si>
  <si>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</si>
  <si>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</si>
  <si>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</si>
  <si>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</si>
  <si>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</si>
  <si>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</si>
  <si>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</si>
  <si>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</si>
  <si>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</si>
  <si>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</si>
  <si>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</si>
  <si>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</si>
  <si>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</si>
  <si>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</si>
  <si>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</si>
  <si>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</si>
  <si>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</si>
  <si>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</si>
  <si>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</si>
  <si>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</si>
  <si>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</si>
  <si>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</si>
  <si>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</si>
  <si>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</si>
  <si>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</si>
  <si>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</si>
  <si>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</si>
  <si>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</si>
  <si>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</si>
  <si>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</si>
  <si>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</si>
  <si>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</si>
  <si>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</si>
  <si>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</si>
  <si>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</si>
  <si>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</si>
  <si>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</si>
  <si>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</si>
  <si>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</si>
  <si>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</si>
  <si>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</si>
  <si>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</si>
  <si>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</si>
  <si>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</si>
  <si>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</si>
  <si>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</si>
  <si>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</si>
  <si>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</si>
  <si>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</si>
  <si>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</si>
  <si>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</si>
  <si>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</si>
  <si>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</si>
  <si>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</si>
  <si>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</si>
  <si>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</si>
  <si>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</si>
  <si>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</si>
  <si>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</si>
  <si>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</si>
  <si>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</si>
  <si>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</si>
  <si>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</si>
  <si>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</si>
  <si>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</si>
  <si>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</si>
  <si>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</si>
  <si>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</si>
  <si>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</si>
  <si>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</si>
  <si>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</si>
  <si>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</si>
  <si>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</si>
  <si>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</si>
  <si>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</si>
  <si>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</si>
  <si>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</si>
  <si>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</si>
  <si>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</si>
  <si>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</si>
  <si>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</si>
  <si>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</si>
  <si>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</si>
  <si>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</si>
  <si>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</si>
  <si>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</si>
  <si>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</si>
  <si>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</si>
  <si>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</si>
  <si>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</si>
  <si>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</si>
  <si>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</si>
  <si>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</si>
  <si>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</si>
  <si>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</si>
  <si>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</si>
  <si>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</si>
  <si>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</si>
  <si>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</si>
  <si>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</si>
  <si>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</si>
  <si>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</si>
  <si>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</si>
  <si>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</si>
  <si>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</si>
  <si>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</si>
  <si>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</si>
  <si>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</si>
  <si>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</si>
  <si>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</si>
  <si>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</si>
  <si>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</si>
  <si>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</si>
  <si>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</si>
  <si>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</si>
  <si>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</si>
  <si>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</si>
  <si>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</si>
  <si>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</si>
  <si>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</si>
  <si>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</si>
  <si>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</si>
  <si>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</si>
  <si>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</si>
  <si>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</si>
  <si>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</si>
  <si>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</si>
  <si>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</si>
  <si>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</si>
  <si>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</si>
  <si>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</si>
  <si>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</si>
  <si>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</si>
  <si>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</si>
  <si>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</si>
  <si>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</si>
  <si>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</si>
  <si>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</si>
  <si>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</si>
  <si>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</si>
  <si>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</si>
  <si>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</si>
  <si>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</si>
  <si>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</si>
  <si>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</si>
  <si>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</si>
  <si>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</si>
  <si>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</si>
  <si>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</si>
  <si>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</si>
  <si>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</si>
  <si>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</si>
  <si>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</si>
  <si>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</si>
  <si>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</si>
  <si>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</si>
  <si>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</si>
  <si>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</si>
  <si>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</si>
  <si>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</si>
  <si>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</si>
  <si>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</si>
  <si>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</si>
  <si>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</si>
  <si>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</si>
  <si>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</si>
  <si>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</si>
  <si>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</si>
  <si>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</si>
  <si>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</si>
  <si>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</si>
  <si>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</si>
  <si>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</si>
  <si>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</si>
  <si>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</si>
  <si>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</si>
  <si>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</si>
  <si>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</si>
  <si>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</si>
  <si>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</si>
  <si>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</si>
  <si>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</si>
  <si>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</si>
  <si>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</si>
  <si>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</si>
  <si>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</si>
  <si>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</si>
  <si>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</si>
  <si>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</si>
  <si>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</si>
  <si>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</si>
  <si>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</si>
  <si>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</si>
  <si>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</si>
  <si>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</si>
  <si>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</si>
  <si>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</si>
  <si>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</si>
  <si>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</si>
  <si>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</si>
  <si>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</si>
  <si>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</si>
  <si>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</si>
  <si>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</si>
  <si>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</si>
  <si>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</si>
  <si>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</si>
  <si>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</si>
  <si>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</si>
  <si>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</si>
  <si>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</si>
  <si>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</si>
  <si>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</si>
  <si>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</si>
  <si>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</si>
  <si>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</si>
  <si>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</si>
  <si>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</si>
  <si>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</si>
  <si>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</si>
  <si>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</si>
  <si>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</si>
  <si>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</si>
  <si>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</si>
  <si>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</si>
  <si>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</si>
  <si>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</si>
  <si>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</si>
  <si>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</si>
  <si>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</si>
  <si>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</si>
  <si>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</si>
  <si>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</si>
  <si>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</si>
  <si>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</si>
  <si>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</si>
  <si>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</si>
  <si>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</si>
  <si>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</si>
  <si>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</si>
  <si>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</si>
  <si>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</si>
  <si>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</si>
  <si>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</si>
  <si>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</si>
  <si>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</si>
  <si>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</si>
  <si>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</si>
  <si>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</si>
  <si>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</si>
  <si>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</si>
  <si>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</si>
  <si>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</si>
  <si>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</si>
  <si>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</si>
  <si>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</si>
  <si>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</si>
  <si>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</si>
  <si>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</si>
  <si>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</si>
  <si>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</si>
  <si>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</si>
  <si>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</si>
  <si>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</si>
  <si>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</si>
  <si>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</si>
  <si>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</si>
  <si>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</si>
  <si>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</si>
  <si>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</si>
  <si>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</si>
  <si>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</si>
  <si>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</si>
  <si>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</si>
  <si>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</si>
  <si>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</si>
  <si>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</si>
  <si>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</si>
  <si>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</si>
  <si>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</si>
  <si>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</si>
  <si>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</si>
  <si>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</si>
  <si>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</si>
  <si>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</si>
  <si>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</si>
  <si>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</si>
  <si>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</si>
  <si>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</si>
  <si>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</si>
  <si>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</si>
  <si>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</si>
  <si>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</si>
  <si>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</si>
  <si>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</si>
  <si>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</si>
  <si>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</si>
  <si>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</si>
  <si>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</si>
  <si>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</si>
  <si>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</si>
  <si>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</si>
  <si>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</si>
  <si>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</si>
  <si>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</si>
  <si>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</si>
  <si>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</si>
  <si>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</si>
  <si>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</si>
  <si>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</si>
  <si>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</si>
  <si>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</si>
  <si>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</si>
  <si>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</si>
  <si>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</si>
  <si>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</si>
  <si>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</si>
  <si>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</si>
  <si>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</si>
  <si>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</si>
  <si>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</si>
  <si>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</si>
  <si>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</si>
  <si>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</si>
  <si>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</si>
  <si>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</si>
  <si>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</si>
  <si>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</si>
  <si>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</si>
  <si>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</si>
  <si>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</si>
  <si>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</si>
  <si>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</si>
  <si>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</si>
  <si>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</si>
  <si>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</si>
  <si>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</si>
  <si>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</si>
  <si>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</si>
  <si>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</si>
  <si>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</si>
  <si>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</si>
  <si>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</si>
  <si>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</si>
  <si>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</si>
  <si>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</si>
  <si>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</si>
  <si>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</si>
  <si>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</si>
  <si>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</si>
  <si>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</si>
  <si>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</si>
  <si>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</si>
  <si>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</si>
  <si>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</si>
  <si>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</si>
  <si>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</si>
  <si>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</si>
  <si>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</si>
  <si>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</si>
  <si>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</si>
  <si>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</si>
  <si>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</si>
  <si>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</si>
  <si>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</si>
  <si>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</si>
  <si>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</si>
  <si>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</si>
  <si>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</si>
  <si>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</si>
  <si>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</si>
  <si>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</si>
  <si>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</si>
  <si>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</si>
  <si>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</si>
  <si>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</si>
  <si>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</si>
  <si>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</si>
  <si>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</si>
  <si>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</si>
  <si>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</si>
  <si>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</si>
  <si>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</si>
  <si>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</si>
  <si>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</si>
  <si>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</si>
  <si>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</si>
  <si>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</si>
  <si>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</si>
  <si>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</si>
  <si>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</si>
  <si>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</si>
  <si>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</si>
  <si>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</si>
  <si>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</si>
  <si>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</si>
  <si>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</si>
  <si>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</si>
  <si>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</si>
  <si>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</si>
  <si>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</si>
  <si>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</si>
  <si>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</si>
  <si>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</si>
  <si>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</si>
  <si>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</si>
  <si>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</si>
  <si>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</si>
  <si>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</si>
  <si>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</si>
  <si>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</si>
  <si>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</si>
  <si>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</si>
  <si>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</si>
  <si>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</si>
  <si>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</si>
  <si>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</si>
  <si>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</si>
  <si>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</si>
  <si>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</si>
  <si>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</si>
  <si>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</si>
  <si>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</si>
  <si>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</si>
  <si>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</si>
  <si>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</si>
  <si>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</si>
  <si>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</si>
  <si>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</si>
  <si>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</si>
  <si>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</si>
  <si>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</si>
  <si>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</si>
  <si>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</si>
  <si>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</si>
  <si>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</si>
  <si>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</si>
  <si>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</si>
  <si>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</si>
  <si>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</si>
  <si>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</si>
  <si>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</si>
  <si>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</si>
  <si>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</si>
  <si>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</si>
  <si>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</si>
  <si>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</si>
  <si>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</si>
  <si>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</si>
  <si>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</si>
  <si>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</si>
  <si>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</si>
  <si>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</si>
  <si>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</si>
  <si>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</si>
  <si>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</si>
  <si>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</si>
  <si>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</si>
  <si>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</si>
  <si>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</si>
  <si>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</si>
  <si>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</si>
  <si>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</si>
  <si>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</si>
  <si>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</si>
  <si>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</si>
  <si>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</si>
  <si>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</si>
  <si>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</si>
  <si>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</si>
  <si>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</si>
  <si>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</si>
  <si>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</si>
  <si>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</si>
  <si>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</si>
  <si>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</si>
  <si>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</si>
  <si>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</si>
  <si>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</si>
  <si>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</si>
  <si>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</si>
  <si>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</si>
  <si>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</si>
  <si>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</si>
  <si>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</si>
  <si>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</si>
  <si>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</si>
  <si>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</si>
  <si>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</si>
  <si>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</si>
  <si>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</si>
  <si>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</si>
  <si>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</si>
  <si>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</si>
  <si>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</si>
  <si>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</si>
  <si>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</si>
  <si>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</si>
  <si>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</si>
  <si>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</si>
  <si>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</si>
  <si>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</si>
  <si>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</si>
  <si>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</si>
  <si>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</si>
  <si>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</si>
  <si>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</si>
  <si>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</si>
  <si>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</si>
  <si>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</si>
  <si>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</si>
  <si>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</si>
  <si>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</si>
  <si>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</si>
  <si>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</si>
  <si>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</si>
  <si>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</si>
  <si>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</si>
  <si>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</si>
  <si>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</si>
  <si>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</si>
  <si>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</si>
  <si>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</si>
  <si>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</si>
  <si>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</si>
  <si>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</si>
  <si>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</si>
  <si>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</si>
  <si>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</si>
  <si>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</si>
  <si>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</si>
  <si>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</si>
  <si>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</si>
  <si>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</si>
  <si>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</si>
  <si>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</si>
  <si>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</si>
  <si>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</si>
  <si>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</si>
  <si>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</si>
  <si>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</si>
  <si>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</si>
  <si>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</si>
  <si>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</si>
  <si>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</si>
  <si>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</si>
  <si>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</si>
  <si>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</si>
  <si>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</si>
  <si>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</si>
  <si>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</si>
  <si>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</si>
  <si>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</si>
  <si>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</si>
  <si>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</si>
  <si>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</si>
  <si>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</si>
  <si>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</si>
  <si>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</si>
  <si>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</si>
  <si>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</si>
  <si>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</si>
  <si>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</si>
  <si>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</si>
  <si>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</si>
  <si>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</si>
  <si>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</si>
  <si>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</si>
  <si>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</si>
  <si>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</si>
  <si>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</si>
  <si>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</si>
  <si>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</si>
  <si>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</si>
  <si>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</si>
  <si>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</si>
  <si>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</si>
  <si>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</si>
  <si>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</si>
  <si>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</si>
  <si>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</si>
  <si>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</si>
  <si>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</si>
  <si>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</si>
  <si>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</si>
  <si>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</si>
  <si>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</si>
  <si>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</si>
  <si>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</si>
  <si>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</si>
  <si>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</si>
  <si>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</si>
  <si>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</si>
  <si>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</si>
  <si>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</si>
  <si>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</si>
  <si>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</si>
  <si>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</si>
  <si>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</si>
  <si>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</si>
  <si>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</si>
  <si>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</si>
  <si>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</si>
  <si>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</si>
  <si>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</si>
  <si>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</si>
  <si>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</si>
  <si>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</si>
  <si>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</si>
  <si>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</si>
  <si>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</si>
  <si>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</si>
  <si>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</si>
  <si>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</si>
  <si>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</si>
  <si>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</si>
  <si>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</si>
  <si>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</si>
  <si>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</si>
  <si>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</si>
  <si>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</si>
  <si>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</si>
  <si>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</si>
  <si>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</si>
  <si>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</si>
  <si>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</si>
  <si>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</si>
  <si>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</si>
  <si>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</si>
  <si>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</si>
  <si>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</si>
  <si>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</si>
  <si>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</si>
  <si>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</si>
  <si>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</si>
  <si>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</si>
  <si>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</si>
  <si>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</si>
  <si>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</si>
  <si>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</si>
  <si>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</si>
  <si>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</si>
  <si>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</si>
  <si>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</si>
  <si>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</si>
  <si>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</si>
  <si>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</si>
  <si>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</si>
  <si>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</si>
  <si>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</si>
  <si>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</si>
  <si>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</si>
  <si>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</si>
  <si>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</si>
  <si>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</si>
  <si>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</si>
  <si>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</si>
  <si>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</si>
  <si>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</si>
  <si>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</si>
  <si>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</si>
  <si>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</si>
  <si>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</si>
  <si>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</si>
  <si>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</si>
  <si>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</si>
  <si>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</si>
  <si>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</si>
  <si>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</si>
  <si>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</si>
  <si>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</si>
  <si>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</si>
  <si>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</si>
  <si>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</si>
  <si>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</si>
  <si>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</si>
  <si>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</si>
  <si>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</si>
  <si>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</si>
  <si>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</si>
  <si>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</si>
  <si>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</si>
  <si>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</si>
  <si>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</si>
  <si>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</si>
  <si>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</si>
  <si>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</si>
  <si>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</si>
  <si>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</si>
  <si>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</si>
  <si>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</si>
  <si>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</si>
  <si>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</si>
  <si>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</si>
  <si>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</si>
  <si>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</si>
  <si>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</si>
  <si>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</si>
  <si>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</si>
  <si>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</si>
  <si>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</si>
  <si>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</si>
  <si>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</si>
  <si>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</si>
  <si>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</si>
  <si>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</si>
  <si>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</si>
  <si>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</si>
  <si>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</si>
  <si>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</si>
  <si>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</si>
  <si>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</si>
  <si>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</si>
  <si>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</si>
  <si>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</si>
  <si>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</si>
  <si>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</si>
  <si>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</si>
  <si>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</si>
  <si>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</si>
  <si>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</si>
  <si>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</si>
  <si>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</si>
  <si>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</si>
  <si>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</si>
  <si>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</si>
  <si>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</si>
  <si>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</si>
  <si>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</si>
  <si>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</si>
  <si>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</si>
  <si>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</si>
  <si>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</si>
  <si>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</si>
  <si>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</si>
  <si>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</si>
  <si>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</si>
  <si>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</si>
  <si>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</si>
  <si>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</si>
  <si>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</si>
  <si>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</si>
  <si>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</si>
  <si>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</si>
  <si>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</si>
  <si>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</si>
  <si>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</si>
  <si>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</si>
  <si>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</si>
  <si>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</si>
  <si>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</si>
  <si>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</si>
  <si>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</si>
  <si>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</si>
  <si>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</si>
  <si>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</si>
  <si>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</si>
  <si>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</si>
  <si>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</si>
  <si>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</si>
  <si>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</si>
  <si>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</si>
  <si>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</si>
  <si>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</si>
  <si>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</si>
  <si>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</si>
  <si>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</si>
  <si>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</si>
  <si>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</si>
  <si>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</si>
  <si>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</si>
  <si>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</si>
  <si>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</si>
  <si>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</si>
  <si>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</si>
  <si>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</si>
  <si>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</si>
  <si>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</si>
  <si>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</si>
  <si>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</si>
  <si>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</si>
  <si>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</si>
  <si>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</si>
  <si>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</si>
  <si>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</si>
  <si>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</si>
  <si>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</si>
  <si>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</si>
  <si>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</si>
  <si>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</si>
  <si>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</si>
  <si>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</si>
  <si>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</si>
  <si>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</si>
  <si>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</si>
  <si>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</si>
  <si>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</si>
  <si>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</si>
  <si>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</si>
  <si>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</si>
  <si>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</si>
  <si>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</si>
  <si>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</si>
  <si>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</si>
  <si>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</si>
  <si>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</si>
  <si>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</si>
  <si>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</si>
  <si>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</si>
  <si>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</si>
  <si>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</si>
  <si>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</si>
  <si>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</si>
  <si>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</si>
  <si>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</si>
  <si>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</si>
  <si>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</si>
  <si>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</si>
  <si>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</si>
  <si>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</si>
  <si>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</si>
  <si>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</si>
  <si>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</si>
  <si>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</si>
  <si>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</si>
  <si>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</si>
  <si>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</si>
  <si>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</si>
  <si>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</si>
  <si>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</si>
  <si>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</si>
  <si>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</si>
  <si>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</si>
  <si>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</si>
  <si>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</si>
  <si>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</si>
  <si>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</si>
  <si>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</si>
  <si>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</si>
  <si>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</si>
  <si>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</si>
  <si>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</si>
  <si>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</si>
  <si>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</si>
  <si>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</si>
  <si>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</si>
  <si>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</si>
  <si>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</si>
  <si>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</si>
  <si>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</si>
  <si>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</si>
  <si>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</si>
  <si>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</si>
  <si>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</si>
  <si>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</si>
  <si>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</si>
  <si>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</si>
  <si>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</si>
  <si>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</si>
  <si>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</si>
  <si>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</si>
  <si>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</si>
  <si>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</si>
  <si>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</si>
  <si>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</si>
  <si>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</si>
  <si>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</si>
  <si>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</si>
  <si>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</si>
  <si>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</si>
  <si>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</si>
  <si>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</si>
  <si>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</si>
  <si>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</si>
  <si>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</si>
  <si>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</si>
  <si>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</si>
  <si>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</si>
  <si>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</si>
  <si>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</si>
  <si>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</si>
  <si>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</si>
  <si>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</si>
  <si>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</si>
  <si>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</si>
  <si>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</si>
  <si>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</si>
  <si>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</si>
  <si>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</si>
  <si>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</si>
  <si>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</si>
  <si>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</si>
  <si>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</si>
  <si>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</si>
  <si>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</si>
  <si>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</si>
  <si>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</si>
  <si>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</si>
  <si>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</si>
  <si>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</si>
  <si>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</si>
  <si>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</si>
  <si>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</si>
  <si>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</si>
  <si>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</si>
  <si>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</si>
  <si>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</si>
  <si>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</si>
  <si>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</si>
  <si>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</si>
  <si>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</si>
  <si>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</si>
  <si>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</si>
  <si>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</si>
  <si>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</si>
  <si>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</si>
  <si>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</si>
  <si>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</si>
  <si>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</si>
  <si>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</si>
  <si>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</si>
  <si>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</si>
  <si>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</si>
  <si>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</si>
  <si>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</si>
  <si>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</si>
  <si>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</si>
  <si>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</si>
  <si>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</si>
  <si>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</si>
  <si>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</si>
  <si>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</si>
  <si>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</si>
  <si>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</si>
  <si>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</si>
  <si>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</si>
  <si>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</si>
  <si>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</si>
  <si>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</si>
  <si>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</si>
  <si>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</si>
  <si>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</si>
  <si>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</si>
  <si>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</si>
  <si>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</si>
  <si>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</si>
  <si>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</si>
  <si>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</si>
  <si>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</si>
  <si>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</si>
  <si>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</si>
  <si>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</si>
  <si>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</si>
  <si>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</si>
  <si>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</si>
  <si>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</si>
  <si>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</si>
  <si>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</si>
  <si>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</si>
  <si>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</si>
  <si>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</si>
  <si>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</si>
  <si>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</si>
  <si>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</si>
  <si>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</si>
  <si>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</si>
  <si>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</si>
  <si>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</si>
  <si>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</si>
  <si>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</si>
  <si>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</si>
  <si>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</si>
  <si>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</si>
  <si>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</si>
  <si>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</si>
  <si>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</si>
  <si>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</si>
  <si>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</si>
  <si>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</si>
  <si>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</si>
  <si>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</si>
  <si>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</si>
  <si>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</si>
  <si>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</si>
  <si>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</si>
  <si>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</si>
  <si>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</si>
  <si>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</si>
  <si>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</si>
  <si>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</si>
  <si>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</si>
  <si>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</si>
  <si>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</si>
  <si>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</si>
  <si>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</si>
  <si>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</si>
  <si>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</si>
  <si>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</si>
  <si>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</si>
  <si>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</si>
  <si>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</si>
  <si>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</si>
  <si>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</si>
  <si>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</si>
  <si>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</si>
  <si>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</si>
  <si>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</si>
  <si>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</si>
  <si>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</si>
  <si>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</si>
  <si>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</si>
  <si>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</si>
  <si>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</si>
  <si>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</si>
  <si>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</si>
  <si>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</si>
  <si>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</si>
  <si>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</si>
  <si>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</si>
  <si>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</si>
  <si>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</si>
  <si>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</si>
  <si>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</si>
  <si>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</si>
  <si>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</si>
  <si>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</si>
  <si>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</si>
  <si>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</si>
  <si>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</si>
  <si>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</si>
  <si>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</si>
  <si>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</si>
  <si>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</si>
  <si>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</si>
  <si>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</si>
  <si>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</si>
  <si>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</si>
  <si>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</si>
  <si>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</si>
  <si>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</si>
  <si>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</si>
  <si>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</si>
  <si>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</si>
  <si>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</si>
  <si>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</si>
  <si>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</si>
  <si>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</si>
  <si>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</si>
  <si>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</si>
  <si>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</si>
  <si>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</si>
  <si>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</si>
  <si>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</si>
  <si>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</si>
  <si>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</si>
  <si>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</si>
  <si>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</si>
  <si>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</si>
  <si>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</si>
  <si>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</si>
  <si>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</si>
  <si>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</si>
  <si>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</si>
  <si>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</si>
  <si>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</si>
  <si>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</si>
  <si>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</si>
  <si>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</si>
  <si>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</si>
  <si>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</si>
  <si>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</si>
  <si>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</si>
  <si>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</si>
  <si>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</si>
  <si>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</si>
  <si>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</si>
  <si>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</si>
  <si>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</si>
  <si>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</si>
  <si>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</si>
  <si>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</si>
  <si>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</si>
  <si>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</si>
  <si>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</si>
  <si>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</si>
  <si>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</si>
  <si>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</si>
  <si>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</si>
  <si>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</si>
  <si>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</si>
  <si>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</si>
  <si>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</si>
  <si>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</si>
  <si>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</si>
  <si>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</si>
  <si>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</si>
  <si>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</si>
  <si>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</si>
  <si>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</si>
  <si>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</si>
  <si>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</si>
  <si>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</si>
  <si>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</si>
  <si>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</si>
  <si>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</si>
  <si>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</si>
  <si>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</si>
  <si>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</si>
  <si>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</si>
  <si>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</si>
  <si>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</si>
  <si>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</si>
  <si>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</si>
  <si>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</si>
  <si>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</si>
  <si>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</si>
  <si>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</si>
  <si>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</si>
  <si>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</si>
  <si>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</si>
  <si>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</si>
  <si>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</si>
  <si>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</si>
  <si>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</si>
  <si>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</si>
  <si>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</si>
  <si>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</si>
  <si>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</si>
  <si>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</si>
  <si>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</si>
  <si>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</si>
  <si>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</si>
  <si>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</si>
  <si>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</si>
  <si>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</si>
  <si>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</si>
  <si>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</si>
  <si>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</si>
  <si>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</si>
  <si>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</si>
  <si>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</si>
  <si>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</si>
  <si>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</si>
  <si>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</si>
  <si>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</si>
  <si>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</si>
  <si>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</si>
  <si>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</si>
  <si>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</si>
  <si>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</si>
  <si>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</si>
  <si>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</si>
  <si>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</si>
  <si>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</si>
  <si>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</si>
  <si>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</si>
  <si>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</si>
  <si>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</si>
  <si>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</si>
  <si>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</si>
  <si>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</si>
  <si>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</si>
  <si>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</si>
  <si>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</si>
  <si>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</si>
  <si>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</si>
  <si>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</si>
  <si>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</si>
  <si>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</si>
  <si>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</si>
  <si>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</si>
  <si>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</si>
  <si>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</si>
  <si>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</si>
  <si>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</si>
  <si>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</si>
  <si>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</si>
  <si>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</si>
  <si>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</si>
  <si>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</si>
  <si>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</si>
  <si>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</si>
  <si>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</si>
  <si>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</si>
  <si>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</si>
  <si>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</si>
  <si>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</si>
  <si>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</si>
  <si>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</si>
  <si>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</si>
  <si>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</si>
  <si>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</si>
  <si>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</si>
  <si>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</si>
  <si>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</si>
  <si>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</si>
  <si>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</si>
  <si>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</si>
  <si>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</si>
  <si>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</si>
  <si>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</si>
  <si>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</si>
  <si>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</si>
  <si>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</si>
  <si>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</si>
  <si>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</si>
  <si>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</si>
  <si>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</si>
  <si>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</si>
  <si>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</si>
  <si>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</si>
  <si>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</si>
  <si>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</si>
  <si>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</si>
  <si>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</si>
  <si>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</si>
  <si>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</si>
  <si>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</si>
  <si>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</si>
  <si>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</si>
  <si>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</si>
  <si>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</si>
  <si>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</si>
  <si>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</si>
  <si>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</si>
  <si>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</si>
  <si>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</si>
  <si>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</si>
  <si>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</si>
  <si>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</si>
  <si>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</si>
  <si>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</si>
  <si>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</si>
  <si>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</si>
  <si>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</si>
  <si>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</si>
  <si>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</si>
  <si>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</si>
  <si>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</si>
  <si>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</si>
  <si>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</si>
  <si>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</si>
  <si>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</si>
  <si>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</si>
  <si>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</si>
  <si>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</si>
  <si>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</si>
  <si>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</si>
  <si>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</si>
  <si>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</si>
  <si>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</si>
  <si>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</si>
  <si>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</si>
  <si>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</si>
  <si>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</si>
  <si>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</si>
  <si>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</si>
  <si>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</si>
  <si>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</si>
  <si>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</si>
  <si>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</si>
  <si>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</si>
  <si>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</si>
  <si>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</si>
  <si>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</si>
  <si>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</si>
  <si>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</si>
  <si>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</si>
  <si>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</si>
  <si>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</si>
  <si>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</si>
  <si>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</si>
  <si>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</si>
  <si>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</si>
  <si>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</si>
  <si>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</si>
  <si>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</si>
  <si>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</si>
  <si>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</si>
  <si>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</si>
  <si>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</si>
  <si>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</si>
  <si>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</si>
  <si>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</si>
  <si>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</si>
  <si>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</si>
  <si>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</si>
  <si>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</si>
  <si>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</si>
  <si>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</si>
  <si>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</si>
  <si>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</si>
  <si>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</si>
  <si>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</si>
  <si>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</si>
  <si>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</si>
  <si>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</si>
  <si>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</si>
  <si>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</si>
  <si>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</si>
  <si>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</si>
  <si>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</si>
  <si>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</si>
  <si>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</si>
  <si>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</si>
  <si>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</si>
  <si>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</si>
  <si>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</si>
  <si>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</si>
  <si>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</si>
  <si>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</si>
  <si>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</si>
  <si>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</si>
  <si>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</si>
  <si>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</si>
  <si>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</si>
  <si>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</si>
  <si>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</si>
  <si>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</si>
  <si>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</si>
  <si>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</si>
  <si>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</si>
  <si>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</si>
  <si>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</si>
  <si>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</si>
  <si>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</si>
  <si>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</si>
  <si>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</si>
  <si>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</si>
  <si>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</si>
  <si>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</si>
  <si>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</si>
  <si>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</si>
  <si>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</si>
  <si>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</si>
  <si>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</si>
  <si>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</si>
  <si>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</si>
  <si>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</si>
  <si>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</si>
  <si>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</si>
  <si>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</si>
  <si>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</si>
  <si>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</si>
  <si>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</si>
  <si>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</si>
  <si>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</si>
  <si>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</si>
  <si>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</si>
  <si>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</si>
  <si>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</si>
  <si>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</si>
  <si>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</si>
  <si>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</si>
  <si>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</si>
  <si>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</si>
  <si>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</si>
  <si>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</si>
  <si>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</si>
  <si>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</si>
  <si>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</si>
  <si>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</si>
  <si>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</si>
  <si>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</si>
  <si>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</si>
  <si>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</si>
  <si>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</si>
  <si>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</si>
  <si>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</si>
  <si>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</si>
  <si>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</si>
  <si>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</si>
  <si>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</si>
  <si>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</si>
  <si>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</si>
  <si>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</si>
  <si>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</si>
  <si>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</si>
  <si>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</si>
  <si>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</si>
  <si>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</si>
  <si>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</si>
  <si>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</si>
  <si>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</si>
  <si>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</si>
  <si>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</si>
  <si>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</si>
  <si>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</si>
  <si>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</si>
  <si>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</si>
  <si>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</si>
  <si>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</si>
  <si>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</si>
  <si>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</si>
  <si>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</si>
  <si>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</si>
  <si>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</si>
  <si>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</si>
  <si>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</si>
  <si>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</si>
  <si>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</si>
  <si>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</si>
  <si>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</si>
  <si>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</si>
  <si>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</si>
  <si>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</si>
  <si>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</si>
  <si>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</si>
  <si>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</si>
  <si>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</si>
  <si>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</si>
  <si>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</si>
  <si>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</si>
  <si>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</si>
  <si>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</si>
  <si>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</si>
  <si>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</si>
  <si>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</si>
  <si>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</si>
  <si>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</si>
  <si>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</si>
  <si>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</si>
  <si>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</si>
  <si>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</si>
  <si>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</si>
  <si>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</si>
  <si>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</si>
  <si>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</si>
  <si>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</si>
  <si>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</si>
  <si>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</si>
  <si>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</si>
  <si>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</si>
  <si>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</si>
  <si>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</si>
  <si>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</si>
  <si>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</si>
  <si>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</si>
  <si>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</si>
  <si>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</si>
  <si>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</si>
  <si>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</si>
  <si>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</si>
  <si>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</si>
  <si>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</si>
  <si>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</si>
  <si>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</si>
  <si>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</si>
  <si>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</si>
  <si>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</si>
  <si>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</si>
  <si>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</si>
  <si>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</si>
  <si>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</si>
  <si>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</si>
  <si>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</si>
  <si>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</si>
  <si>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</si>
  <si>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</si>
  <si>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</si>
  <si>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</si>
  <si>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</si>
  <si>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</si>
  <si>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</si>
  <si>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</si>
  <si>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</si>
  <si>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</si>
  <si>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</si>
  <si>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</si>
  <si>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</si>
  <si>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</si>
  <si>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</si>
  <si>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</si>
  <si>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</si>
  <si>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</si>
  <si>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</si>
  <si>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</si>
  <si>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</si>
  <si>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</si>
  <si>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</si>
  <si>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</si>
  <si>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</si>
  <si>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</si>
  <si>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</si>
  <si>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</si>
  <si>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</si>
  <si>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</si>
  <si>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</si>
  <si>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</si>
  <si>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</si>
  <si>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</si>
  <si>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</si>
  <si>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</si>
  <si>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</si>
  <si>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</si>
  <si>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</si>
  <si>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</si>
  <si>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</si>
  <si>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</si>
  <si>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</si>
  <si>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</si>
  <si>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</si>
  <si>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</si>
  <si>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</si>
  <si>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</si>
  <si>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</si>
  <si>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</si>
  <si>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</si>
  <si>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</si>
  <si>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</si>
  <si>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</si>
  <si>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</si>
  <si>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</si>
  <si>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</si>
  <si>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</si>
  <si>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</si>
  <si>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</si>
  <si>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</si>
  <si>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</si>
  <si>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</si>
  <si>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</si>
  <si>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</si>
  <si>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</si>
  <si>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</si>
  <si>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</si>
  <si>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</si>
  <si>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</si>
  <si>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</si>
  <si>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</si>
  <si>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</si>
  <si>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</si>
  <si>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</si>
  <si>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</si>
  <si>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</si>
  <si>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</si>
  <si>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</si>
  <si>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</si>
  <si>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</si>
  <si>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</si>
  <si>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</si>
  <si>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</si>
  <si>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</si>
  <si>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</si>
  <si>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</si>
  <si>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</si>
  <si>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</si>
  <si>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</si>
  <si>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</si>
  <si>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</si>
  <si>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</si>
  <si>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</si>
  <si>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</si>
  <si>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</si>
  <si>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</si>
  <si>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</si>
  <si>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</si>
  <si>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</si>
  <si>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</si>
  <si>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</si>
  <si>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</si>
  <si>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</si>
  <si>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</si>
  <si>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</si>
  <si>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</si>
  <si>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</si>
  <si>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</si>
  <si>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</si>
  <si>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</si>
  <si>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</si>
  <si>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</si>
  <si>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</si>
  <si>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</si>
  <si>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</si>
  <si>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</si>
  <si>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</si>
  <si>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</si>
  <si>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</si>
  <si>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</si>
  <si>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</si>
  <si>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</si>
  <si>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</si>
  <si>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</si>
  <si>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</si>
  <si>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</si>
  <si>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</si>
  <si>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</si>
  <si>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</si>
  <si>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</si>
  <si>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</si>
  <si>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</si>
  <si>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</si>
  <si>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</si>
  <si>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</si>
  <si>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</si>
  <si>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</si>
  <si>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</si>
  <si>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</si>
  <si>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</si>
  <si>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</si>
  <si>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</si>
  <si>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</si>
  <si>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</si>
  <si>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</si>
  <si>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</si>
  <si>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</si>
  <si>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</si>
  <si>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</si>
  <si>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</si>
  <si>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</si>
  <si>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</si>
  <si>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</si>
  <si>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</si>
  <si>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</si>
  <si>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</si>
  <si>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</si>
  <si>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</si>
  <si>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</si>
  <si>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</si>
  <si>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</si>
  <si>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</si>
  <si>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</si>
  <si>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</si>
  <si>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</si>
  <si>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</si>
  <si>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</si>
  <si>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</si>
  <si>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</si>
  <si>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</si>
  <si>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</si>
  <si>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</si>
  <si>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</si>
  <si>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</si>
  <si>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</si>
  <si>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</si>
  <si>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</si>
  <si>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</si>
  <si>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</si>
  <si>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</si>
  <si>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</si>
  <si>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</si>
  <si>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</si>
  <si>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</si>
  <si>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</si>
  <si>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</si>
  <si>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</si>
  <si>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</si>
  <si>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</si>
  <si>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</si>
  <si>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</si>
  <si>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</si>
  <si>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</si>
  <si>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</si>
  <si>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</si>
  <si>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</si>
  <si>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</si>
  <si>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</si>
  <si>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</si>
  <si>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</si>
  <si>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</si>
  <si>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</si>
  <si>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</si>
  <si>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</si>
  <si>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</si>
  <si>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</si>
  <si>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</si>
  <si>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</si>
  <si>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</si>
  <si>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</si>
  <si>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</si>
  <si>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</si>
  <si>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</si>
  <si>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</si>
  <si>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</si>
  <si>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</si>
  <si>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</si>
  <si>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</si>
  <si>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</si>
  <si>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</si>
  <si>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</si>
  <si>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</si>
  <si>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</si>
  <si>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</si>
  <si>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</si>
  <si>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</si>
  <si>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</si>
  <si>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</si>
  <si>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</si>
  <si>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</si>
  <si>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</si>
  <si>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</si>
  <si>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</si>
  <si>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</si>
  <si>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</si>
  <si>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</si>
  <si>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</si>
  <si>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</si>
  <si>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</si>
  <si>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</si>
  <si>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</si>
  <si>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</si>
  <si>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</si>
  <si>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</si>
  <si>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</si>
  <si>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</si>
  <si>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</si>
  <si>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</si>
  <si>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</si>
  <si>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</si>
  <si>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</si>
  <si>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</si>
  <si>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</si>
  <si>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</si>
  <si>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</si>
  <si>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</si>
  <si>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</si>
  <si>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</si>
  <si>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</si>
  <si>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</si>
  <si>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</si>
  <si>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</si>
  <si>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</si>
  <si>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</si>
  <si>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</si>
  <si>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</si>
  <si>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</si>
  <si>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</si>
  <si>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</si>
  <si>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</si>
  <si>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</si>
  <si>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</si>
  <si>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</si>
  <si>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</si>
  <si>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</si>
  <si>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</si>
  <si>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</si>
  <si>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</si>
  <si>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</si>
  <si>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</si>
  <si>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</si>
  <si>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</si>
  <si>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</si>
  <si>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</si>
  <si>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</si>
  <si>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</si>
  <si>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</si>
  <si>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</si>
  <si>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</si>
  <si>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</si>
  <si>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</si>
  <si>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</si>
  <si>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</si>
  <si>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</si>
  <si>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</si>
  <si>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</si>
  <si>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</si>
  <si>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</si>
  <si>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</si>
  <si>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</si>
  <si>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</si>
  <si>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</si>
  <si>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</si>
  <si>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</si>
  <si>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</si>
  <si>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</si>
  <si>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</si>
  <si>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</si>
  <si>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</si>
  <si>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</si>
  <si>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</si>
  <si>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</si>
  <si>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</si>
  <si>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</si>
  <si>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</si>
  <si>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</si>
  <si>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</si>
  <si>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</si>
  <si>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</si>
  <si>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</si>
  <si>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</si>
  <si>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</si>
  <si>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</si>
  <si>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</si>
  <si>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</si>
  <si>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</si>
  <si>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</si>
  <si>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</si>
  <si>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</si>
  <si>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</si>
  <si>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</si>
  <si>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</si>
  <si>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</si>
  <si>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</si>
  <si>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</si>
  <si>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</si>
  <si>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</si>
  <si>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</si>
  <si>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</si>
  <si>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</si>
  <si>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</si>
  <si>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</si>
  <si>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</si>
  <si>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</si>
  <si>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</si>
  <si>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</si>
  <si>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</si>
  <si>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</si>
  <si>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</si>
  <si>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</si>
  <si>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</si>
  <si>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</si>
  <si>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</si>
  <si>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</si>
  <si>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</si>
  <si>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</si>
  <si>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</si>
  <si>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</si>
  <si>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</si>
  <si>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</si>
  <si>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</si>
  <si>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</si>
  <si>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</si>
  <si>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</si>
  <si>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</si>
  <si>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</si>
  <si>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</si>
  <si>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</si>
  <si>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</si>
  <si>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</si>
  <si>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</si>
  <si>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</si>
  <si>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</si>
  <si>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</si>
  <si>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</si>
  <si>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</si>
  <si>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</si>
  <si>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</si>
  <si>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</si>
  <si>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</si>
  <si>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</si>
  <si>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</si>
  <si>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</si>
  <si>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</si>
  <si>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</si>
  <si>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</si>
  <si>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</si>
  <si>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</si>
  <si>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</si>
  <si>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</si>
  <si>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</si>
  <si>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</si>
  <si>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</si>
  <si>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</si>
  <si>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</si>
  <si>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</si>
  <si>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</si>
  <si>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</si>
  <si>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</si>
  <si>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</si>
  <si>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</si>
  <si>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</si>
  <si>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</si>
  <si>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</si>
  <si>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</si>
  <si>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</si>
  <si>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</si>
  <si>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</si>
  <si>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</si>
  <si>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</si>
  <si>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</si>
  <si>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</si>
  <si>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</si>
  <si>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</si>
  <si>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</si>
  <si>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</si>
  <si>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</si>
  <si>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</si>
  <si>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</si>
  <si>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</si>
  <si>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</si>
  <si>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</si>
  <si>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</si>
  <si>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</si>
  <si>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</si>
  <si>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</si>
  <si>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</si>
  <si>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</si>
  <si>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</si>
  <si>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</si>
  <si>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</si>
  <si>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</si>
  <si>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</si>
  <si>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</si>
  <si>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</si>
  <si>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</si>
  <si>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</si>
  <si>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</si>
  <si>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</si>
  <si>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</si>
  <si>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</si>
  <si>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</si>
  <si>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</si>
  <si>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</si>
  <si>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</si>
  <si>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</si>
  <si>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</si>
  <si>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</si>
  <si>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</si>
  <si>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</si>
  <si>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</si>
  <si>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</si>
  <si>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</si>
  <si>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</si>
  <si>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</si>
  <si>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</si>
  <si>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</si>
  <si>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</si>
  <si>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</si>
  <si>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</si>
  <si>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</si>
  <si>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</si>
  <si>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</si>
  <si>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</si>
  <si>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</si>
  <si>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</si>
  <si>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</si>
  <si>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</si>
  <si>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</si>
  <si>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</si>
  <si>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</si>
  <si>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</si>
  <si>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</si>
  <si>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</si>
  <si>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</si>
  <si>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</si>
  <si>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</si>
  <si>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</si>
  <si>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</si>
  <si>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</si>
  <si>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</si>
  <si>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</si>
  <si>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</si>
  <si>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</si>
  <si>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</si>
  <si>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</si>
  <si>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</si>
  <si>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</si>
  <si>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</si>
  <si>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</si>
  <si>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</si>
  <si>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</si>
  <si>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</si>
  <si>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</si>
  <si>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</si>
  <si>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</si>
  <si>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</si>
  <si>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</si>
  <si>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</si>
  <si>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</si>
  <si>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</si>
  <si>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</si>
  <si>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</si>
  <si>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</si>
  <si>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</si>
  <si>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</si>
  <si>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</si>
  <si>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</si>
  <si>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</si>
  <si>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</si>
  <si>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</si>
  <si>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</si>
  <si>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</si>
  <si>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</si>
  <si>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</si>
  <si>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</si>
  <si>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</si>
  <si>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</si>
  <si>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</si>
  <si>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</si>
  <si>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</si>
  <si>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</si>
  <si>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</si>
  <si>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</si>
  <si>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</si>
  <si>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</si>
  <si>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</si>
  <si>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</si>
  <si>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</si>
  <si>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</si>
  <si>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</si>
  <si>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</si>
  <si>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</si>
  <si>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</si>
  <si>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</si>
  <si>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</si>
  <si>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</si>
  <si>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</si>
  <si>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</si>
  <si>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</si>
  <si>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</si>
  <si>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</si>
  <si>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</si>
  <si>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</si>
  <si>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</si>
  <si>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</si>
  <si>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</si>
  <si>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</si>
  <si>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</si>
  <si>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</si>
  <si>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</si>
  <si>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</si>
  <si>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</si>
  <si>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</si>
  <si>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</si>
  <si>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</si>
  <si>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</si>
  <si>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</si>
  <si>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</si>
  <si>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</si>
  <si>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</si>
  <si>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</si>
  <si>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</si>
  <si>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</si>
  <si>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</si>
  <si>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</si>
  <si>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</si>
  <si>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</si>
  <si>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</si>
  <si>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</si>
  <si>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</si>
  <si>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</si>
  <si>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</si>
  <si>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</si>
  <si>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</si>
  <si>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</si>
  <si>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</si>
  <si>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</si>
  <si>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</si>
  <si>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</si>
  <si>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</si>
  <si>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</si>
  <si>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</si>
  <si>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</si>
  <si>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</si>
  <si>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</si>
  <si>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</si>
  <si>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</si>
  <si>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</si>
  <si>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</si>
  <si>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</si>
  <si>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</si>
  <si>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</si>
  <si>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</si>
  <si>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</si>
  <si>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</si>
  <si>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</si>
  <si>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</si>
  <si>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</si>
  <si>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</si>
  <si>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</si>
  <si>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</si>
  <si>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</si>
  <si>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</si>
  <si>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</si>
  <si>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</si>
  <si>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</si>
  <si>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</si>
  <si>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</si>
  <si>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</si>
  <si>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</si>
  <si>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</si>
  <si>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</si>
  <si>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</si>
  <si>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</si>
  <si>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</si>
  <si>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</si>
  <si>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</si>
  <si>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</si>
  <si>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</si>
  <si>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</si>
  <si>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</si>
  <si>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</si>
  <si>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</si>
  <si>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</si>
  <si>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</si>
  <si>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</si>
  <si>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</si>
  <si>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</si>
  <si>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</si>
  <si>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</si>
  <si>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</si>
  <si>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</si>
  <si>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</si>
  <si>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</si>
  <si>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</si>
  <si>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</si>
  <si>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</si>
  <si>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</si>
  <si>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</si>
  <si>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</si>
  <si>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</si>
  <si>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</si>
  <si>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</si>
  <si>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</si>
  <si>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</si>
  <si>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</si>
  <si>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</si>
  <si>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</si>
  <si>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</si>
  <si>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</si>
  <si>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</si>
  <si>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</si>
  <si>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</si>
  <si>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</si>
  <si>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</si>
  <si>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</si>
  <si>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</si>
  <si>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</si>
  <si>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</si>
  <si>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</si>
  <si>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</si>
  <si>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</si>
  <si>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</si>
  <si>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</si>
  <si>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</si>
  <si>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</si>
  <si>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</si>
  <si>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</si>
  <si>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</si>
  <si>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</si>
  <si>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</si>
  <si>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</si>
  <si>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</si>
  <si>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</si>
  <si>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</si>
  <si>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</si>
  <si>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</si>
  <si>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</si>
  <si>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</si>
  <si>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</si>
  <si>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</si>
  <si>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</si>
  <si>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</si>
  <si>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</si>
  <si>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</si>
  <si>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</si>
  <si>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</si>
  <si>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</si>
  <si>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</si>
  <si>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</si>
  <si>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</si>
  <si>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</si>
  <si>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</si>
  <si>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</si>
  <si>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</si>
  <si>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</si>
  <si>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</si>
  <si>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</si>
  <si>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</si>
  <si>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</si>
  <si>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</si>
  <si>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</si>
  <si>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</si>
  <si>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</si>
  <si>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</si>
  <si>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</si>
  <si>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</si>
  <si>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</si>
  <si>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</si>
  <si>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</si>
  <si>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</si>
  <si>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</si>
  <si>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</si>
  <si>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</si>
  <si>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</si>
  <si>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</si>
  <si>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</si>
  <si>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</si>
  <si>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</si>
  <si>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</si>
  <si>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</si>
  <si>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</si>
  <si>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</si>
  <si>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</si>
  <si>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</si>
  <si>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</si>
  <si>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</si>
  <si>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</si>
  <si>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</si>
  <si>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</si>
  <si>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</si>
  <si>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</si>
  <si>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</si>
  <si>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</si>
  <si>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</si>
  <si>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</si>
  <si>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</si>
  <si>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</si>
  <si>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</si>
  <si>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</si>
  <si>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</si>
  <si>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</si>
  <si>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</si>
  <si>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</si>
  <si>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</si>
  <si>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</si>
  <si>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</si>
  <si>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</si>
  <si>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</si>
  <si>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</si>
  <si>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</si>
  <si>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</si>
  <si>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</si>
  <si>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</si>
  <si>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</si>
  <si>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</si>
  <si>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</si>
  <si>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</si>
  <si>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</si>
  <si>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</si>
  <si>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</si>
  <si>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</si>
  <si>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</si>
  <si>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</si>
  <si>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</si>
  <si>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</si>
  <si>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</si>
  <si>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</si>
  <si>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</si>
  <si>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</si>
  <si>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</si>
  <si>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</si>
  <si>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</si>
  <si>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</si>
  <si>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</si>
  <si>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</si>
  <si>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</si>
  <si>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</si>
  <si>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</si>
  <si>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</si>
  <si>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</si>
  <si>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</si>
  <si>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</si>
  <si>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</si>
  <si>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</si>
  <si>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</si>
  <si>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</si>
  <si>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</si>
  <si>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</si>
  <si>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</si>
  <si>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</si>
  <si>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</si>
  <si>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</si>
  <si>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</si>
  <si>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</si>
  <si>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</si>
  <si>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</si>
  <si>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</si>
  <si>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</si>
  <si>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</si>
  <si>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</si>
  <si>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</si>
  <si>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</si>
  <si>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</si>
  <si>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</si>
  <si>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</si>
  <si>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</si>
  <si>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</si>
  <si>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</si>
  <si>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</si>
  <si>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</si>
  <si>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</si>
  <si>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</si>
  <si>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</si>
  <si>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</si>
  <si>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</si>
  <si>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</si>
  <si>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</si>
  <si>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</si>
  <si>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</si>
  <si>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</si>
  <si>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</si>
  <si>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</si>
  <si>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</si>
  <si>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</si>
  <si>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</si>
  <si>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</si>
  <si>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</si>
  <si>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</si>
  <si>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</si>
  <si>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</si>
  <si>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</si>
  <si>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</si>
  <si>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</si>
  <si>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</si>
  <si>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</si>
  <si>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</si>
  <si>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</si>
  <si>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</si>
  <si>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</si>
  <si>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</si>
  <si>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</si>
  <si>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</si>
  <si>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</si>
  <si>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</si>
  <si>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</si>
  <si>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</si>
  <si>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</si>
  <si>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</si>
  <si>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</si>
  <si>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</si>
  <si>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</si>
  <si>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</si>
  <si>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</si>
  <si>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</si>
  <si>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</si>
  <si>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</si>
  <si>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</si>
  <si>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</si>
  <si>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</si>
  <si>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</si>
  <si>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</si>
  <si>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</si>
  <si>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</si>
  <si>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</si>
  <si>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</si>
  <si>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</si>
  <si>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</si>
  <si>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</si>
  <si>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</si>
  <si>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</si>
  <si>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</si>
  <si>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</si>
  <si>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</si>
  <si>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</si>
  <si>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</si>
  <si>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</si>
  <si>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</si>
  <si>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</si>
  <si>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</si>
  <si>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</si>
  <si>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</si>
  <si>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</si>
  <si>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</si>
  <si>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</si>
  <si>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</si>
  <si>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</si>
  <si>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</si>
  <si>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</si>
  <si>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</si>
  <si>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</si>
  <si>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</si>
  <si>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</si>
  <si>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</si>
  <si>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</si>
  <si>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</si>
  <si>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</si>
  <si>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</si>
  <si>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</si>
  <si>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</si>
  <si>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</si>
  <si>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</si>
  <si>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</si>
  <si>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</si>
  <si>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</si>
  <si>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</si>
  <si>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</si>
  <si>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</si>
  <si>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</si>
  <si>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</si>
  <si>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</si>
  <si>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</si>
  <si>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</si>
  <si>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</si>
  <si>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</si>
  <si>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</si>
  <si>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</si>
  <si>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</si>
  <si>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</si>
  <si>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</si>
  <si>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</si>
  <si>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</si>
  <si>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</si>
  <si>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</si>
  <si>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</si>
  <si>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</si>
  <si>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</si>
  <si>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</si>
  <si>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</si>
  <si>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</si>
  <si>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</si>
  <si>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</si>
  <si>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</si>
  <si>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</si>
  <si>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</si>
  <si>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</si>
  <si>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</si>
  <si>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</si>
  <si>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</si>
  <si>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</si>
  <si>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</si>
  <si>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</si>
  <si>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</si>
  <si>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</si>
  <si>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</si>
  <si>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</si>
  <si>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</si>
  <si>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</si>
  <si>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</si>
  <si>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</si>
  <si>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</si>
  <si>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</si>
  <si>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</si>
  <si>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</si>
  <si>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</si>
  <si>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</si>
  <si>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</si>
  <si>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</si>
  <si>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</si>
  <si>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</si>
  <si>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</si>
  <si>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</si>
  <si>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</si>
  <si>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</si>
  <si>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</si>
  <si>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</si>
  <si>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</si>
  <si>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</si>
  <si>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</si>
  <si>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</si>
  <si>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</si>
  <si>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</si>
  <si>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</si>
  <si>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</si>
  <si>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</si>
  <si>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</si>
  <si>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</si>
  <si>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</si>
  <si>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</si>
  <si>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</si>
  <si>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</si>
  <si>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</si>
  <si>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</si>
  <si>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</si>
  <si>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</si>
  <si>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</si>
  <si>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</si>
  <si>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</si>
  <si>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</si>
  <si>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</si>
  <si>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</si>
  <si>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</si>
  <si>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</si>
  <si>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</si>
  <si>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</si>
  <si>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</si>
  <si>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</si>
  <si>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</si>
  <si>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</si>
  <si>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</si>
  <si>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</si>
  <si>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</si>
  <si>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</si>
  <si>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</si>
  <si>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</si>
  <si>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</si>
  <si>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</si>
  <si>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</si>
  <si>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</si>
  <si>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</si>
  <si>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</si>
  <si>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</si>
  <si>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</si>
  <si>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</si>
  <si>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</si>
  <si>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</si>
  <si>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</si>
  <si>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</si>
  <si>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</si>
  <si>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</si>
  <si>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</si>
  <si>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</si>
  <si>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</si>
  <si>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</si>
  <si>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</si>
  <si>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</si>
  <si>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</si>
  <si>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</si>
  <si>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</si>
  <si>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</si>
  <si>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</si>
  <si>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</si>
  <si>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</si>
  <si>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</si>
  <si>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</si>
  <si>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</si>
  <si>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</si>
  <si>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</si>
  <si>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</si>
  <si>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</si>
  <si>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</si>
  <si>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</si>
  <si>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</si>
  <si>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</si>
  <si>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</si>
  <si>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</si>
  <si>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</si>
  <si>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</si>
  <si>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</si>
  <si>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</si>
  <si>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</si>
  <si>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</si>
  <si>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</si>
  <si>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</si>
  <si>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</si>
  <si>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</si>
  <si>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</si>
  <si>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</si>
  <si>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</si>
  <si>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</si>
  <si>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</si>
  <si>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</si>
  <si>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</si>
  <si>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</si>
  <si>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</si>
  <si>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</si>
  <si>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</si>
  <si>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</si>
  <si>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</si>
  <si>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</si>
  <si>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</si>
  <si>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</si>
  <si>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</si>
  <si>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</si>
  <si>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</si>
  <si>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</si>
  <si>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</si>
  <si>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</si>
  <si>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</si>
  <si>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</si>
  <si>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</si>
  <si>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</si>
  <si>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</si>
  <si>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</si>
  <si>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</si>
  <si>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</si>
  <si>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</si>
  <si>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</si>
  <si>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</si>
  <si>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</si>
  <si>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</si>
  <si>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</si>
  <si>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</si>
  <si>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</si>
  <si>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</si>
  <si>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</si>
  <si>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</si>
  <si>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</si>
  <si>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</si>
  <si>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</si>
  <si>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</si>
  <si>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</si>
  <si>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</si>
  <si>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</si>
  <si>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</si>
  <si>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</si>
  <si>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</si>
  <si>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</si>
  <si>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</si>
  <si>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</si>
  <si>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</si>
  <si>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</si>
  <si>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</si>
  <si>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</si>
  <si>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</si>
  <si>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</si>
  <si>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</si>
  <si>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</si>
  <si>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</si>
  <si>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</si>
  <si>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</si>
  <si>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</si>
  <si>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</si>
  <si>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</si>
  <si>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</si>
  <si>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</si>
  <si>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</si>
  <si>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</si>
  <si>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</si>
  <si>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</si>
  <si>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</si>
  <si>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</si>
  <si>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</si>
  <si>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</si>
  <si>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</si>
  <si>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</si>
  <si>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</si>
  <si>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</si>
  <si>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</si>
  <si>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</si>
  <si>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</si>
  <si>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</si>
  <si>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</si>
  <si>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</si>
  <si>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</si>
  <si>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</si>
  <si>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</si>
  <si>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</si>
  <si>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</si>
  <si>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</si>
  <si>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</si>
  <si>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</si>
  <si>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</si>
  <si>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</si>
  <si>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</si>
  <si>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</si>
  <si>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</si>
  <si>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</si>
  <si>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</si>
  <si>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</si>
  <si>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</si>
  <si>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</si>
  <si>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</si>
  <si>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</si>
  <si>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</si>
  <si>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</si>
  <si>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</si>
  <si>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</si>
  <si>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</si>
  <si>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</si>
  <si>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</si>
  <si>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</si>
  <si>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</si>
  <si>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</si>
  <si>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</si>
  <si>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</si>
  <si>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</si>
  <si>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</si>
  <si>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</si>
  <si>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</si>
  <si>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</si>
  <si>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</si>
  <si>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</si>
  <si>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</si>
  <si>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</si>
  <si>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</si>
  <si>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</si>
  <si>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</si>
  <si>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</si>
  <si>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</si>
  <si>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</si>
  <si>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</si>
  <si>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</si>
  <si>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</si>
  <si>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</si>
  <si>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</si>
  <si>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</si>
  <si>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</si>
  <si>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</si>
  <si>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</si>
  <si>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</si>
  <si>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</si>
  <si>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</si>
  <si>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</si>
  <si>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</si>
  <si>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</si>
  <si>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</si>
  <si>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</si>
  <si>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</si>
  <si>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</si>
  <si>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</si>
  <si>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</si>
  <si>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</si>
  <si>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</si>
  <si>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</si>
  <si>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</si>
  <si>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</si>
  <si>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</si>
  <si>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</si>
  <si>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</si>
  <si>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</si>
  <si>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</si>
  <si>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</si>
  <si>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</si>
  <si>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</si>
  <si>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</si>
  <si>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</si>
  <si>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</si>
  <si>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</si>
  <si>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</si>
  <si>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</si>
  <si>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</si>
  <si>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</si>
  <si>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</si>
  <si>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</si>
  <si>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</si>
  <si>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</si>
  <si>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</si>
  <si>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</si>
  <si>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</si>
  <si>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</si>
  <si>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</si>
  <si>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</si>
  <si>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</si>
  <si>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</si>
  <si>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</si>
  <si>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</si>
  <si>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</si>
  <si>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</si>
  <si>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</si>
  <si>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</si>
  <si>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</si>
  <si>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</si>
  <si>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</si>
  <si>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</si>
  <si>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</si>
  <si>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</si>
  <si>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</si>
  <si>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</si>
  <si>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</si>
  <si>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</si>
  <si>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</si>
  <si>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</si>
  <si>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</si>
  <si>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</si>
  <si>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</si>
  <si>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</si>
  <si>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</si>
  <si>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</si>
  <si>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</si>
  <si>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</si>
  <si>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</si>
  <si>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</si>
  <si>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</si>
  <si>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</si>
  <si>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</si>
  <si>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</si>
  <si>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</si>
  <si>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</si>
  <si>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</si>
  <si>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</si>
  <si>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</si>
  <si>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</si>
  <si>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</si>
  <si>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</si>
  <si>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</si>
  <si>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</si>
  <si>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</si>
  <si>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</si>
  <si>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</si>
  <si>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</si>
  <si>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</si>
  <si>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</si>
  <si>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</si>
  <si>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</si>
  <si>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</si>
  <si>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</si>
  <si>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</si>
  <si>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</si>
  <si>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</si>
  <si>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</si>
  <si>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</si>
  <si>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</si>
  <si>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</si>
  <si>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</si>
  <si>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</si>
  <si>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</si>
  <si>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</si>
  <si>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</si>
  <si>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</si>
  <si>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</si>
  <si>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</si>
  <si>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</si>
  <si>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</si>
  <si>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</si>
  <si>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</si>
  <si>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</si>
  <si>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</si>
  <si>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</si>
  <si>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</si>
  <si>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</si>
  <si>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</si>
  <si>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</si>
  <si>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</si>
  <si>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</si>
  <si>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</si>
  <si>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</si>
  <si>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</si>
  <si>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</si>
  <si>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</si>
  <si>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</si>
  <si>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</si>
  <si>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</si>
  <si>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</si>
  <si>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</si>
  <si>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</si>
  <si>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</si>
  <si>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</si>
  <si>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</si>
  <si>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</si>
  <si>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</si>
  <si>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</si>
  <si>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</si>
  <si>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</si>
  <si>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</si>
  <si>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</si>
  <si>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</si>
  <si>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</si>
  <si>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</si>
  <si>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</si>
  <si>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</si>
  <si>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</si>
  <si>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</si>
  <si>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</si>
  <si>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</si>
  <si>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</si>
  <si>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</si>
  <si>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</si>
  <si>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</si>
  <si>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</si>
  <si>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</si>
  <si>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</si>
  <si>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</si>
  <si>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</si>
  <si>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</si>
  <si>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</si>
  <si>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</si>
  <si>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</si>
  <si>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</si>
  <si>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</si>
  <si>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</si>
  <si>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</si>
  <si>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</si>
  <si>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</si>
  <si>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</si>
  <si>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</si>
  <si>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</si>
  <si>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</si>
  <si>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</si>
  <si>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</si>
  <si>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</si>
  <si>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</si>
  <si>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</si>
  <si>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</si>
  <si>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</si>
  <si>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</si>
  <si>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</si>
  <si>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</si>
  <si>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</si>
  <si>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</si>
  <si>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</si>
  <si>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</si>
  <si>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</si>
  <si>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</si>
  <si>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</si>
  <si>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</si>
  <si>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</si>
  <si>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</si>
  <si>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</si>
  <si>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</si>
  <si>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</si>
  <si>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</si>
  <si>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</si>
  <si>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</si>
  <si>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</si>
  <si>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</si>
  <si>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</si>
  <si>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</si>
  <si>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</si>
  <si>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</si>
  <si>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</si>
  <si>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</si>
  <si>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</si>
  <si>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</si>
  <si>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</si>
  <si>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</si>
  <si>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</si>
  <si>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</si>
  <si>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</si>
  <si>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</si>
  <si>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</si>
  <si>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</si>
  <si>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</si>
  <si>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</si>
  <si>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</si>
  <si>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</si>
  <si>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</si>
  <si>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</si>
  <si>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</si>
  <si>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</si>
  <si>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</si>
  <si>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</si>
  <si>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</si>
  <si>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</si>
  <si>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</si>
  <si>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</si>
  <si>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</si>
  <si>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</si>
  <si>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</si>
  <si>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</si>
  <si>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</si>
  <si>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</si>
  <si>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</si>
  <si>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</si>
  <si>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</si>
  <si>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</si>
  <si>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</si>
  <si>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</si>
  <si>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</si>
  <si>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</si>
  <si>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</si>
  <si>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</si>
  <si>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</si>
  <si>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</si>
  <si>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</si>
  <si>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</si>
  <si>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</si>
  <si>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</si>
  <si>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</si>
  <si>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</si>
  <si>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</si>
  <si>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</si>
  <si>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</si>
  <si>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</si>
  <si>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</si>
  <si>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</si>
  <si>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</si>
  <si>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</si>
  <si>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</si>
  <si>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</si>
  <si>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</si>
  <si>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</si>
  <si>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</si>
  <si>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</si>
  <si>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</si>
  <si>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</si>
  <si>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</si>
  <si>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</si>
  <si>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</si>
  <si>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</si>
  <si>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</si>
  <si>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</si>
  <si>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</si>
  <si>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</si>
  <si>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</si>
  <si>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</si>
  <si>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</si>
  <si>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</si>
  <si>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</si>
  <si>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</si>
  <si>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</si>
  <si>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</si>
  <si>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</si>
  <si>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</si>
  <si>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</si>
  <si>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</si>
  <si>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</si>
  <si>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</si>
  <si>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</si>
  <si>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</si>
  <si>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</si>
  <si>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</si>
  <si>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</si>
  <si>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</si>
  <si>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</si>
  <si>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</si>
  <si>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</si>
  <si>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</si>
  <si>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</si>
  <si>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</si>
  <si>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</si>
  <si>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</si>
  <si>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</si>
  <si>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</si>
  <si>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</si>
  <si>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</si>
  <si>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</si>
  <si>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</si>
  <si>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</si>
  <si>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</si>
  <si>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</si>
  <si>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</si>
  <si>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</si>
  <si>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</si>
  <si>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</si>
  <si>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</si>
  <si>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</si>
  <si>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</si>
  <si>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</si>
  <si>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</si>
  <si>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</si>
  <si>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</si>
  <si>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</si>
  <si>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</si>
  <si>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</si>
  <si>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</si>
  <si>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</si>
  <si>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</si>
  <si>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</si>
  <si>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</si>
  <si>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</si>
  <si>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</si>
  <si>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</si>
  <si>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</si>
  <si>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</si>
  <si>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</si>
  <si>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</si>
  <si>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</si>
  <si>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</si>
  <si>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</si>
  <si>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</si>
  <si>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</si>
  <si>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</si>
  <si>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</si>
  <si>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</si>
  <si>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</si>
  <si>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</si>
  <si>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</si>
  <si>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</si>
  <si>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</si>
  <si>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</si>
  <si>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</si>
  <si>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</si>
  <si>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</si>
  <si>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</si>
  <si>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</si>
  <si>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</si>
  <si>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</si>
  <si>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</si>
  <si>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</si>
  <si>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</si>
  <si>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</si>
  <si>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</si>
  <si>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</si>
  <si>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</si>
  <si>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</si>
  <si>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</si>
  <si>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</si>
  <si>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</si>
  <si>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</si>
  <si>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</si>
  <si>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</si>
  <si>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</si>
  <si>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</si>
  <si>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</si>
  <si>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</si>
  <si>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</si>
  <si>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</si>
  <si>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</si>
  <si>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</si>
  <si>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</si>
  <si>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</si>
  <si>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</si>
  <si>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</si>
  <si>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</si>
  <si>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</si>
  <si>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</si>
  <si>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</si>
  <si>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</si>
  <si>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</si>
  <si>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</si>
  <si>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</si>
  <si>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</si>
  <si>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</si>
  <si>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</si>
  <si>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</si>
  <si>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</si>
  <si>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</si>
  <si>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</si>
  <si>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</si>
  <si>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</si>
  <si>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</si>
  <si>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</si>
  <si>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</si>
  <si>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</si>
  <si>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</si>
  <si>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</si>
  <si>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</si>
  <si>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</si>
  <si>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</si>
  <si>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</si>
  <si>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</si>
  <si>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</si>
  <si>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</si>
  <si>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</si>
  <si>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</si>
  <si>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</si>
  <si>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</si>
  <si>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</si>
  <si>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</si>
  <si>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</si>
  <si>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</si>
  <si>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</si>
  <si>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</si>
  <si>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</si>
  <si>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</si>
  <si>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</si>
  <si>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</si>
  <si>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</si>
  <si>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</si>
  <si>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</si>
  <si>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</si>
  <si>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</si>
  <si>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</si>
  <si>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</si>
  <si>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</si>
  <si>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</si>
  <si>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</si>
  <si>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</si>
  <si>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</si>
  <si>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</si>
  <si>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</si>
  <si>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</si>
  <si>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</si>
  <si>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</si>
  <si>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</si>
  <si>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</si>
  <si>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</si>
  <si>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</si>
  <si>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</si>
  <si>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</si>
  <si>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</si>
  <si>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</si>
  <si>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</si>
  <si>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</si>
  <si>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</si>
  <si>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</si>
  <si>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</si>
  <si>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</si>
  <si>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</si>
  <si>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</si>
  <si>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</si>
  <si>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</si>
  <si>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</si>
  <si>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</si>
  <si>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</si>
  <si>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</si>
  <si>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</si>
  <si>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</si>
  <si>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</si>
  <si>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</si>
  <si>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</si>
  <si>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</si>
  <si>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</si>
  <si>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</si>
  <si>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</si>
  <si>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</si>
  <si>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</si>
  <si>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</si>
  <si>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</si>
  <si>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</si>
  <si>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</si>
  <si>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</si>
  <si>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</si>
  <si>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</si>
  <si>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</si>
  <si>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</si>
  <si>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</si>
  <si>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</si>
  <si>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</si>
  <si>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</si>
  <si>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</si>
  <si>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</si>
  <si>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</si>
  <si>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</si>
  <si>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</si>
  <si>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</si>
  <si>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</si>
  <si>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</si>
  <si>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</si>
  <si>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</si>
  <si>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</si>
  <si>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</si>
  <si>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</si>
  <si>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</si>
  <si>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</si>
  <si>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</si>
  <si>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</si>
  <si>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</si>
  <si>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</si>
  <si>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</si>
  <si>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</si>
  <si>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</si>
  <si>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</si>
  <si>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</si>
  <si>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</si>
  <si>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</si>
  <si>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</si>
  <si>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</si>
  <si>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</si>
  <si>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</si>
  <si>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</si>
  <si>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</si>
  <si>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</si>
  <si>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</si>
  <si>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</si>
  <si>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</si>
  <si>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</si>
  <si>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</si>
  <si>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</si>
  <si>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</si>
  <si>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</si>
  <si>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</si>
  <si>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</si>
  <si>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</si>
  <si>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</si>
  <si>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</si>
  <si>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</si>
  <si>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</si>
  <si>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</si>
  <si>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</si>
  <si>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</si>
  <si>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</si>
  <si>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</si>
  <si>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</si>
  <si>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</si>
  <si>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</si>
  <si>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</si>
  <si>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</si>
  <si>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</si>
  <si>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</si>
  <si>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</si>
  <si>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</si>
  <si>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</si>
  <si>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</si>
  <si>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</si>
  <si>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</si>
  <si>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</si>
  <si>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</si>
  <si>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</si>
  <si>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</si>
  <si>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</si>
  <si>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</si>
  <si>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</si>
  <si>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</si>
  <si>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</si>
  <si>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</si>
  <si>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</si>
  <si>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</si>
  <si>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</si>
  <si>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</si>
  <si>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</si>
  <si>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</si>
  <si>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</si>
  <si>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</si>
  <si>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</si>
  <si>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</si>
  <si>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</si>
  <si>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</si>
  <si>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</si>
  <si>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</si>
  <si>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</si>
  <si>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</si>
  <si>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</si>
  <si>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</si>
  <si>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</si>
  <si>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</si>
  <si>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</si>
  <si>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</si>
  <si>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</si>
  <si>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</si>
  <si>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</si>
  <si>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</si>
  <si>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</si>
  <si>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</si>
  <si>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</si>
  <si>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</si>
  <si>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</si>
  <si>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</si>
  <si>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</si>
  <si>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</si>
  <si>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</si>
  <si>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</si>
  <si>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</si>
  <si>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</si>
  <si>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</si>
  <si>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</si>
  <si>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</si>
  <si>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</si>
  <si>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</si>
  <si>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</si>
  <si>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</si>
  <si>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</si>
  <si>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</si>
  <si>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</si>
  <si>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</si>
  <si>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</si>
  <si>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</si>
  <si>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</si>
  <si>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</si>
  <si>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</si>
  <si>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</si>
  <si>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</si>
  <si>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</si>
  <si>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</si>
  <si>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</si>
  <si>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</si>
  <si>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</si>
  <si>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</si>
  <si>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</si>
  <si>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</si>
  <si>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</si>
  <si>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</si>
  <si>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</si>
  <si>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</si>
  <si>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</si>
  <si>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</si>
  <si>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</si>
  <si>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</si>
  <si>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</si>
  <si>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</si>
  <si>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</si>
  <si>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</si>
  <si>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</si>
  <si>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</si>
  <si>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</si>
  <si>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</si>
  <si>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</si>
  <si>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</si>
  <si>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</si>
  <si>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</si>
  <si>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</si>
  <si>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</si>
  <si>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</si>
  <si>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</si>
  <si>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</si>
  <si>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</si>
  <si>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</si>
  <si>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</si>
  <si>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</si>
  <si>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</si>
  <si>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</si>
  <si>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</si>
  <si>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</si>
  <si>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</si>
  <si>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</si>
  <si>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</si>
  <si>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</si>
  <si>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</si>
  <si>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</si>
  <si>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</si>
  <si>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</si>
  <si>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</si>
  <si>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</si>
  <si>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</si>
  <si>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</si>
  <si>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</si>
  <si>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</si>
  <si>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</si>
  <si>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</si>
  <si>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</si>
  <si>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</si>
  <si>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</si>
  <si>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</si>
  <si>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</si>
  <si>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</si>
  <si>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</si>
  <si>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</si>
  <si>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</si>
  <si>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</si>
  <si>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</si>
  <si>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</si>
  <si>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</si>
  <si>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</si>
  <si>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</si>
  <si>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</si>
  <si>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</si>
  <si>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</si>
  <si>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</si>
  <si>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</si>
  <si>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</si>
  <si>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</si>
  <si>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</si>
  <si>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</si>
  <si>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</si>
  <si>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</si>
  <si>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</si>
  <si>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</si>
  <si>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</si>
  <si>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</si>
  <si>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</si>
  <si>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</si>
  <si>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</si>
  <si>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</si>
  <si>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</si>
  <si>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</si>
  <si>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</si>
  <si>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</si>
  <si>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</si>
  <si>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</si>
  <si>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</si>
  <si>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</si>
  <si>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</si>
  <si>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</si>
  <si>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</si>
  <si>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</si>
  <si>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</si>
  <si>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</si>
  <si>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</si>
  <si>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</si>
  <si>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</si>
  <si>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</si>
  <si>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</si>
  <si>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</si>
  <si>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</si>
  <si>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</si>
  <si>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</si>
  <si>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</si>
  <si>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</si>
  <si>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</si>
  <si>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</si>
  <si>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</si>
  <si>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</si>
  <si>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</si>
  <si>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</si>
  <si>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</si>
  <si>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</si>
  <si>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</si>
  <si>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</si>
  <si>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</si>
  <si>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</si>
  <si>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</si>
  <si>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</si>
  <si>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</si>
  <si>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</si>
  <si>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</si>
  <si>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</si>
  <si>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</si>
  <si>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</si>
  <si>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</si>
  <si>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</si>
  <si>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</si>
  <si>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</si>
  <si>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</si>
  <si>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</si>
  <si>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</si>
  <si>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</si>
  <si>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</si>
  <si>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</si>
  <si>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</si>
  <si>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</si>
  <si>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</si>
  <si>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</si>
  <si>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</si>
  <si>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</si>
  <si>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</si>
  <si>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</si>
  <si>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</si>
  <si>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</si>
  <si>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</si>
  <si>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</si>
  <si>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</si>
  <si>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</si>
  <si>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</si>
  <si>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</si>
  <si>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</si>
  <si>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</si>
  <si>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</si>
  <si>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</si>
  <si>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</si>
  <si>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</si>
  <si>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</si>
  <si>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</si>
  <si>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</si>
  <si>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</si>
  <si>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</si>
  <si>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</si>
  <si>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</si>
  <si>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</si>
  <si>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</si>
  <si>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</si>
  <si>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</si>
  <si>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</si>
  <si>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</si>
  <si>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</si>
  <si>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</si>
  <si>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</si>
  <si>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</si>
  <si>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</si>
  <si>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</si>
  <si>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</si>
  <si>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</si>
  <si>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</si>
  <si>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</si>
  <si>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</si>
  <si>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</si>
  <si>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</si>
  <si>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</si>
  <si>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</si>
  <si>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</si>
  <si>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</si>
  <si>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</si>
  <si>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</si>
  <si>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</si>
  <si>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</si>
  <si>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</si>
  <si>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</si>
  <si>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</si>
  <si>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</si>
  <si>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</si>
  <si>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</si>
  <si>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</si>
  <si>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</si>
  <si>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</si>
  <si>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</si>
  <si>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</si>
  <si>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</si>
  <si>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</si>
  <si>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</si>
  <si>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</si>
  <si>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</si>
  <si>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</si>
  <si>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</si>
  <si>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</si>
  <si>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</si>
  <si>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</si>
  <si>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</si>
  <si>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</si>
  <si>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</si>
  <si>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</si>
  <si>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</si>
  <si>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</si>
  <si>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</si>
  <si>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</si>
  <si>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</si>
  <si>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</si>
  <si>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</si>
  <si>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</si>
  <si>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</si>
  <si>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</si>
  <si>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</si>
  <si>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</si>
  <si>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</si>
  <si>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</si>
  <si>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</si>
  <si>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</si>
  <si>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</si>
  <si>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</si>
  <si>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</si>
  <si>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</si>
  <si>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</si>
  <si>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</si>
  <si>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</si>
  <si>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</si>
  <si>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</si>
  <si>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</si>
  <si>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</si>
  <si>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</si>
  <si>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</si>
  <si>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</si>
  <si>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</si>
  <si>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</si>
  <si>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</si>
  <si>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</si>
  <si>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</si>
  <si>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</si>
  <si>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</si>
  <si>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</si>
  <si>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</si>
  <si>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</si>
  <si>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</si>
  <si>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</si>
  <si>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</si>
  <si>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</si>
  <si>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</si>
  <si>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</si>
  <si>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</si>
  <si>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</si>
  <si>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</si>
  <si>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</si>
  <si>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</si>
  <si>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</si>
  <si>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</si>
  <si>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</si>
  <si>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</si>
  <si>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</si>
  <si>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</si>
  <si>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</si>
  <si>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</si>
  <si>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</si>
  <si>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</si>
  <si>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</si>
  <si>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</si>
  <si>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</si>
  <si>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</si>
  <si>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</si>
  <si>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</si>
  <si>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</si>
  <si>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</si>
  <si>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</si>
  <si>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</si>
  <si>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</si>
  <si>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</si>
  <si>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</si>
  <si>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</si>
  <si>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</si>
  <si>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</si>
  <si>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</si>
  <si>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</si>
  <si>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</si>
  <si>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</si>
  <si>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</si>
  <si>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</si>
  <si>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</si>
  <si>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</si>
  <si>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</si>
  <si>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</si>
  <si>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</si>
  <si>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</si>
  <si>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</si>
  <si>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</si>
  <si>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</si>
  <si>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</si>
  <si>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</si>
  <si>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</si>
  <si>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</si>
  <si>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</si>
  <si>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</si>
  <si>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</si>
  <si>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</si>
  <si>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</si>
  <si>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</si>
  <si>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</si>
  <si>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</si>
  <si>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</si>
  <si>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</si>
  <si>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</si>
  <si>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</si>
  <si>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</si>
  <si>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</si>
  <si>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</si>
  <si>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</si>
  <si>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</si>
  <si>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</si>
  <si>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</si>
  <si>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</si>
  <si>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</si>
  <si>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</si>
  <si>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</si>
  <si>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</si>
  <si>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</si>
  <si>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</si>
  <si>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</si>
  <si>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</si>
  <si>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</si>
  <si>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</si>
  <si>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</si>
  <si>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</si>
  <si>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</si>
  <si>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</si>
  <si>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</si>
  <si>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</si>
  <si>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</si>
  <si>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</si>
  <si>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</si>
  <si>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</si>
  <si>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</si>
  <si>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</si>
  <si>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</si>
  <si>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</si>
  <si>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</si>
  <si>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</si>
  <si>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</si>
  <si>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</si>
  <si>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</si>
  <si>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</si>
  <si>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</si>
  <si>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</si>
  <si>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</si>
  <si>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</si>
  <si>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</si>
  <si>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</si>
  <si>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</si>
  <si>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</si>
  <si>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</si>
  <si>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</si>
  <si>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</si>
  <si>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</si>
  <si>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</si>
  <si>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</si>
  <si>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</si>
  <si>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</si>
  <si>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</si>
  <si>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</si>
  <si>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</si>
  <si>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</si>
  <si>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</si>
  <si>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</si>
  <si>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</si>
  <si>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</si>
  <si>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</si>
  <si>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</si>
  <si>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</si>
  <si>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</si>
  <si>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</si>
  <si>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</si>
  <si>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</si>
  <si>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</si>
  <si>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</si>
  <si>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</si>
  <si>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</si>
  <si>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</si>
  <si>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</si>
  <si>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</si>
  <si>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</si>
  <si>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</si>
  <si>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</si>
  <si>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</si>
  <si>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</si>
  <si>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</si>
  <si>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</si>
  <si>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</si>
  <si>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</si>
  <si>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</si>
  <si>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</si>
  <si>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</si>
  <si>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</si>
  <si>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</si>
  <si>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</si>
  <si>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</si>
  <si>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</si>
  <si>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</si>
  <si>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</si>
  <si>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</si>
  <si>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</si>
  <si>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</si>
  <si>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</si>
  <si>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</si>
  <si>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</si>
  <si>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</si>
  <si>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</si>
  <si>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</si>
  <si>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</si>
  <si>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</si>
  <si>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</si>
  <si>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</si>
  <si>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</si>
  <si>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</si>
  <si>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</si>
  <si>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</si>
  <si>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</si>
  <si>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</si>
  <si>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</si>
  <si>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</si>
  <si>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</si>
  <si>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</si>
  <si>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</si>
  <si>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</si>
  <si>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</si>
  <si>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</si>
  <si>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</si>
  <si>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</si>
  <si>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</si>
  <si>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</si>
  <si>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</si>
  <si>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</si>
  <si>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</si>
  <si>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</si>
  <si>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</si>
  <si>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</si>
  <si>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</si>
  <si>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</si>
  <si>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</si>
  <si>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</si>
  <si>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</si>
  <si>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</si>
  <si>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</si>
  <si>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</si>
  <si>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</si>
  <si>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</si>
  <si>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</si>
  <si>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</si>
  <si>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</si>
  <si>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</si>
  <si>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</si>
  <si>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</si>
  <si>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</si>
  <si>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</si>
  <si>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</si>
  <si>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</si>
  <si>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</si>
  <si>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</si>
  <si>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</si>
  <si>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</si>
  <si>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</si>
  <si>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</si>
  <si>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</si>
  <si>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</si>
  <si>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</si>
  <si>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</si>
  <si>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</si>
  <si>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</si>
  <si>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</si>
  <si>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</si>
  <si>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</si>
  <si>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</si>
  <si>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</si>
  <si>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</si>
  <si>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</si>
  <si>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</si>
  <si>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</si>
  <si>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</si>
  <si>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</si>
  <si>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</si>
  <si>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</si>
  <si>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</si>
  <si>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</si>
  <si>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</si>
  <si>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</si>
  <si>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</si>
  <si>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</si>
  <si>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</si>
  <si>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</si>
  <si>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</si>
  <si>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</si>
  <si>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</si>
  <si>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</si>
  <si>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</si>
  <si>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</si>
  <si>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</si>
  <si>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</si>
  <si>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</si>
  <si>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</si>
  <si>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</si>
  <si>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</si>
  <si>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</si>
  <si>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</si>
  <si>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</si>
  <si>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</si>
  <si>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</si>
  <si>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</si>
  <si>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</si>
  <si>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</si>
  <si>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</si>
  <si>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</si>
  <si>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</si>
  <si>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</si>
  <si>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</si>
  <si>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</si>
  <si>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</si>
  <si>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</si>
  <si>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</si>
  <si>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</si>
  <si>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</si>
  <si>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</si>
  <si>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</si>
  <si>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</si>
  <si>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</si>
  <si>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</si>
  <si>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</si>
  <si>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</si>
  <si>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</si>
  <si>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</si>
  <si>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</si>
  <si>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</si>
  <si>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</si>
  <si>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</si>
  <si>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</si>
  <si>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</si>
  <si>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</si>
  <si>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</si>
  <si>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</si>
  <si>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</si>
  <si>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</si>
  <si>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</si>
  <si>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</si>
  <si>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</si>
  <si>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</si>
  <si>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</si>
  <si>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</si>
  <si>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</si>
  <si>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</si>
  <si>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</si>
  <si>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</si>
  <si>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</si>
  <si>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</si>
  <si>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</si>
  <si>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</si>
  <si>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</si>
  <si>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</si>
  <si>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</si>
  <si>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</si>
  <si>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</si>
  <si>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</si>
  <si>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</si>
  <si>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</si>
  <si>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</si>
  <si>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</si>
  <si>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</si>
  <si>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</si>
  <si>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</si>
  <si>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</si>
  <si>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</si>
  <si>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</si>
  <si>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</si>
  <si>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</si>
  <si>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</si>
  <si>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</si>
  <si>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</si>
  <si>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</si>
  <si>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</si>
  <si>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</si>
  <si>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</si>
  <si>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</si>
  <si>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</si>
  <si>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</si>
  <si>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</si>
  <si>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</si>
  <si>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</si>
  <si>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</si>
  <si>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</si>
  <si>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</si>
  <si>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</si>
  <si>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</si>
  <si>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</si>
  <si>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</si>
  <si>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</si>
  <si>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</si>
  <si>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</si>
  <si>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</si>
  <si>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</si>
  <si>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</si>
  <si>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</si>
  <si>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</si>
  <si>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</si>
  <si>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</si>
  <si>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</si>
  <si>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</si>
  <si>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</si>
  <si>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</si>
  <si>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</si>
  <si>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</si>
  <si>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</si>
  <si>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</si>
  <si>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</si>
  <si>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</si>
  <si>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</si>
  <si>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</si>
  <si>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</si>
  <si>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</si>
  <si>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</si>
  <si>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</si>
  <si>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</si>
  <si>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</si>
  <si>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</si>
  <si>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</si>
  <si>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</si>
  <si>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</si>
  <si>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</si>
  <si>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</si>
  <si>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</si>
  <si>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</si>
  <si>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</si>
  <si>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</si>
  <si>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</si>
  <si>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</si>
  <si>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</si>
  <si>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</si>
  <si>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</si>
  <si>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</si>
  <si>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</si>
  <si>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</si>
  <si>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</si>
  <si>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</si>
  <si>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</si>
  <si>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</si>
  <si>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</si>
  <si>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</si>
  <si>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</si>
  <si>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</si>
  <si>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</si>
  <si>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</si>
  <si>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</si>
  <si>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</si>
  <si>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</si>
  <si>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</si>
  <si>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</si>
  <si>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</si>
  <si>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</si>
  <si>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</si>
  <si>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</si>
  <si>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</si>
  <si>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</si>
  <si>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</si>
  <si>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</si>
  <si>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</si>
  <si>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</si>
  <si>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</si>
  <si>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</si>
  <si>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</si>
  <si>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</si>
  <si>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</si>
  <si>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</si>
  <si>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</si>
  <si>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</si>
  <si>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</si>
  <si>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</si>
  <si>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</si>
  <si>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</si>
  <si>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</si>
  <si>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</si>
  <si>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</si>
  <si>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</si>
  <si>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</si>
  <si>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</si>
  <si>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</si>
  <si>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</si>
  <si>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</si>
  <si>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</si>
  <si>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</si>
  <si>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</si>
  <si>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</si>
  <si>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</si>
  <si>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</si>
  <si>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</si>
  <si>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</si>
  <si>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</si>
  <si>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</si>
  <si>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</si>
  <si>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</si>
  <si>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</si>
  <si>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</si>
  <si>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</si>
  <si>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</si>
  <si>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</si>
  <si>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</si>
  <si>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</si>
  <si>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</si>
  <si>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</si>
  <si>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</si>
  <si>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</si>
  <si>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</si>
  <si>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</si>
  <si>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</si>
  <si>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</si>
  <si>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</si>
  <si>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</si>
  <si>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</si>
  <si>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</si>
  <si>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</si>
  <si>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</si>
  <si>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</si>
  <si>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</si>
  <si>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</si>
  <si>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</si>
  <si>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</si>
  <si>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</si>
  <si>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</si>
  <si>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</si>
  <si>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</si>
  <si>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</si>
  <si>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</si>
  <si>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</si>
  <si>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</si>
  <si>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</si>
  <si>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</si>
  <si>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</si>
  <si>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</si>
  <si>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</si>
  <si>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</si>
  <si>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</si>
  <si>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</si>
  <si>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</si>
  <si>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</si>
  <si>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</si>
  <si>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</si>
  <si>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</si>
  <si>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</si>
  <si>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</si>
  <si>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</si>
  <si>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</si>
  <si>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</si>
  <si>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</si>
  <si>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</si>
  <si>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</si>
  <si>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</si>
  <si>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</si>
  <si>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</si>
  <si>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</si>
  <si>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</si>
  <si>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</si>
  <si>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</si>
  <si>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</si>
  <si>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</si>
  <si>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</si>
  <si>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</si>
  <si>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</si>
  <si>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</si>
  <si>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</si>
  <si>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</si>
  <si>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</si>
  <si>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</si>
  <si>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</si>
  <si>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</si>
  <si>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</si>
  <si>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</si>
  <si>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</si>
  <si>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</si>
  <si>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</si>
  <si>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</si>
  <si>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</si>
  <si>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</si>
  <si>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</si>
  <si>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</si>
  <si>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</si>
  <si>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</si>
  <si>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</si>
  <si>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</si>
  <si>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</si>
  <si>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</si>
  <si>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</si>
  <si>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</si>
  <si>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</si>
  <si>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</si>
  <si>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</si>
  <si>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</si>
  <si>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</si>
  <si>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</si>
  <si>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</si>
  <si>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</si>
  <si>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</si>
  <si>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</si>
  <si>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</si>
  <si>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</si>
  <si>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</si>
  <si>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</si>
  <si>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</si>
  <si>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</si>
  <si>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</si>
  <si>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</si>
  <si>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</si>
  <si>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</si>
  <si>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</si>
  <si>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</si>
  <si>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</si>
  <si>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</si>
  <si>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</si>
  <si>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</si>
  <si>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</si>
  <si>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</si>
  <si>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</si>
  <si>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</si>
  <si>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</si>
  <si>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</si>
  <si>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</si>
  <si>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</si>
  <si>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</si>
  <si>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</si>
  <si>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</si>
  <si>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</si>
  <si>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</si>
  <si>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</si>
  <si>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</si>
  <si>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</si>
  <si>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</si>
  <si>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</si>
  <si>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</si>
  <si>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</si>
  <si>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</si>
  <si>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</si>
  <si>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</si>
  <si>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</si>
  <si>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</si>
  <si>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</si>
  <si>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</si>
  <si>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</si>
  <si>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</si>
  <si>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</si>
  <si>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</si>
  <si>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</si>
  <si>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</si>
  <si>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</si>
  <si>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</si>
  <si>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</si>
  <si>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</si>
  <si>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</si>
  <si>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</si>
  <si>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</si>
  <si>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</si>
  <si>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</si>
  <si>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</si>
  <si>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</si>
  <si>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</si>
  <si>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</si>
  <si>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</si>
  <si>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</si>
  <si>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</si>
  <si>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</si>
  <si>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</si>
  <si>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</si>
  <si>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</si>
  <si>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</si>
  <si>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</si>
  <si>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</si>
  <si>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</si>
  <si>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</si>
  <si>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</si>
  <si>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</si>
  <si>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</si>
  <si>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</si>
  <si>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</si>
  <si>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</si>
  <si>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</si>
  <si>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</si>
  <si>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</si>
  <si>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</si>
  <si>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</si>
  <si>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</si>
  <si>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</si>
  <si>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</si>
  <si>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</si>
  <si>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</si>
  <si>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</si>
  <si>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</si>
  <si>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</si>
  <si>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</si>
  <si>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</si>
  <si>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</si>
  <si>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</si>
  <si>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</si>
  <si>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</si>
  <si>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</si>
  <si>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</si>
  <si>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</si>
  <si>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</si>
  <si>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</si>
  <si>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</si>
  <si>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</si>
  <si>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</si>
  <si>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</si>
  <si>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</si>
  <si>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</si>
  <si>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</si>
  <si>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</si>
  <si>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</si>
  <si>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</si>
  <si>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</si>
  <si>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</si>
  <si>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</si>
  <si>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</si>
  <si>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</si>
  <si>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</si>
  <si>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</si>
  <si>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</si>
  <si>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</si>
  <si>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</si>
  <si>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</si>
  <si>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</si>
  <si>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</si>
  <si>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</si>
  <si>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</si>
  <si>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</si>
  <si>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</si>
  <si>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</si>
  <si>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</si>
  <si>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</si>
  <si>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</si>
  <si>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</si>
  <si>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</si>
  <si>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</si>
  <si>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</si>
  <si>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</si>
  <si>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</si>
  <si>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</si>
  <si>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</si>
  <si>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</si>
  <si>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</si>
  <si>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</si>
  <si>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</si>
  <si>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</si>
  <si>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</si>
  <si>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</si>
  <si>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</si>
  <si>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</si>
  <si>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</si>
  <si>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</si>
  <si>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</si>
  <si>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</si>
  <si>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</si>
  <si>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</si>
  <si>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</si>
  <si>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</si>
  <si>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</si>
  <si>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</si>
  <si>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</si>
  <si>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</si>
  <si>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</si>
  <si>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</si>
  <si>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</si>
  <si>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</si>
  <si>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</si>
  <si>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</si>
  <si>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</si>
  <si>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</si>
  <si>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</si>
  <si>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</si>
  <si>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</si>
  <si>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</si>
  <si>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</si>
  <si>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</si>
  <si>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</si>
  <si>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</si>
  <si>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</si>
  <si>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</si>
  <si>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</si>
  <si>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</si>
  <si>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</si>
  <si>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</si>
  <si>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</si>
  <si>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</si>
  <si>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</si>
  <si>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</si>
  <si>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</si>
  <si>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</si>
  <si>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</si>
  <si>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</si>
  <si>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</si>
  <si>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</si>
  <si>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</si>
  <si>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</si>
  <si>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</si>
  <si>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</si>
  <si>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</si>
  <si>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</si>
  <si>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</si>
  <si>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</si>
  <si>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</si>
  <si>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</si>
  <si>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</si>
  <si>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</si>
  <si>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</si>
  <si>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</si>
  <si>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</si>
  <si>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</si>
  <si>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</si>
  <si>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</si>
  <si>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</si>
  <si>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</si>
  <si>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</si>
  <si>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</si>
  <si>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</si>
  <si>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</si>
  <si>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</si>
  <si>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</si>
  <si>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</si>
  <si>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</si>
  <si>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</si>
  <si>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</si>
  <si>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</si>
  <si>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</si>
  <si>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</si>
  <si>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</si>
  <si>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</si>
  <si>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</si>
  <si>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</si>
  <si>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</si>
  <si>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</si>
  <si>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</si>
  <si>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</si>
  <si>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</si>
  <si>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</si>
  <si>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</si>
  <si>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</si>
  <si>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</si>
  <si>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</si>
  <si>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</si>
  <si>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</si>
  <si>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</si>
  <si>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</si>
  <si>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</si>
  <si>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</si>
  <si>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</si>
  <si>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</si>
  <si>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</si>
  <si>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</si>
  <si>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</si>
  <si>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</si>
  <si>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</si>
  <si>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</si>
  <si>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</si>
  <si>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</si>
  <si>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</si>
  <si>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</si>
  <si>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</si>
  <si>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</si>
  <si>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</si>
  <si>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</si>
  <si>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</si>
  <si>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</si>
  <si>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</si>
  <si>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</si>
  <si>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</si>
  <si>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</si>
  <si>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</si>
  <si>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</si>
  <si>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</si>
  <si>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</si>
  <si>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</si>
  <si>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</si>
  <si>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</si>
  <si>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</si>
  <si>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</si>
  <si>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</si>
  <si>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</si>
  <si>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</si>
  <si>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</si>
  <si>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</si>
  <si>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</si>
  <si>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</si>
  <si>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</si>
  <si>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</si>
  <si>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</si>
  <si>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</si>
  <si>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</si>
  <si>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</si>
  <si>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</si>
  <si>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</si>
  <si>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</si>
  <si>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</si>
  <si>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</si>
  <si>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</si>
  <si>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</si>
  <si>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</si>
  <si>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</si>
  <si>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</si>
  <si>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</si>
  <si>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</si>
  <si>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</si>
  <si>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</si>
  <si>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</si>
  <si>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</si>
  <si>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</si>
  <si>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</si>
  <si>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</si>
  <si>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</si>
  <si>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</si>
  <si>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</si>
  <si>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</si>
  <si>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</si>
  <si>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</si>
  <si>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</si>
  <si>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</si>
  <si>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</si>
  <si>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</si>
  <si>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</si>
  <si>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</si>
  <si>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</si>
  <si>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</si>
  <si>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</si>
  <si>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</si>
  <si>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</si>
  <si>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</si>
  <si>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</si>
  <si>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</si>
  <si>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</si>
  <si>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</si>
  <si>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</si>
  <si>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</si>
  <si>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</si>
  <si>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</si>
  <si>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</si>
  <si>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</si>
  <si>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</si>
  <si>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</si>
  <si>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</si>
  <si>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</si>
  <si>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</si>
  <si>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</si>
  <si>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</si>
  <si>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</si>
  <si>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</si>
  <si>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</si>
  <si>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</si>
  <si>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</si>
  <si>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</si>
  <si>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</si>
  <si>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</si>
  <si>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</si>
  <si>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</si>
  <si>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</si>
  <si>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</si>
  <si>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</si>
  <si>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</si>
  <si>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</si>
  <si>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</si>
  <si>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</si>
  <si>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</si>
  <si>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</si>
  <si>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</si>
  <si>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</si>
  <si>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</si>
  <si>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</si>
  <si>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</si>
  <si>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</si>
  <si>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</si>
  <si>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</si>
  <si>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</si>
  <si>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</si>
  <si>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</si>
  <si>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</si>
  <si>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</si>
  <si>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</si>
  <si>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</si>
  <si>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</si>
  <si>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</si>
  <si>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</si>
  <si>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</si>
  <si>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</si>
  <si>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</si>
  <si>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</si>
  <si>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</si>
  <si>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</si>
  <si>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</si>
  <si>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</si>
  <si>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</si>
  <si>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</si>
  <si>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</si>
  <si>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</si>
  <si>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</si>
  <si>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</si>
  <si>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</si>
  <si>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</si>
  <si>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</si>
  <si>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</si>
  <si>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</si>
  <si>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</si>
  <si>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</si>
  <si>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</si>
  <si>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</si>
  <si>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</si>
  <si>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</si>
  <si>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</si>
  <si>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</si>
  <si>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</si>
  <si>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</si>
  <si>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</si>
  <si>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</si>
  <si>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</si>
  <si>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</si>
  <si>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</si>
  <si>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</si>
  <si>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</si>
  <si>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</si>
  <si>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</si>
  <si>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</si>
  <si>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</si>
  <si>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</si>
  <si>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</si>
  <si>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</si>
  <si>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</si>
  <si>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</si>
  <si>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</si>
  <si>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</si>
  <si>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</si>
  <si>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</si>
  <si>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</si>
  <si>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</si>
  <si>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</si>
  <si>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</si>
  <si>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</si>
  <si>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</si>
  <si>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</si>
  <si>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</si>
  <si>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</si>
  <si>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</si>
  <si>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</si>
  <si>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</si>
  <si>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</si>
  <si>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</si>
  <si>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</si>
  <si>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</si>
  <si>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</si>
  <si>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</si>
  <si>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</si>
  <si>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</si>
  <si>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</si>
  <si>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</si>
  <si>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</si>
  <si>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</si>
  <si>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</si>
  <si>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</si>
  <si>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</si>
  <si>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</si>
  <si>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</si>
  <si>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</si>
  <si>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</si>
  <si>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</si>
  <si>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</si>
  <si>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</si>
  <si>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</si>
  <si>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</si>
  <si>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</si>
  <si>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</si>
  <si>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</si>
  <si>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</si>
  <si>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</si>
  <si>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</si>
  <si>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</si>
  <si>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</si>
  <si>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</si>
  <si>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</si>
  <si>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</si>
  <si>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</si>
  <si>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</si>
  <si>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</si>
  <si>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</si>
  <si>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</si>
  <si>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</si>
  <si>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</si>
  <si>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</si>
  <si>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</si>
  <si>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</si>
  <si>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</si>
  <si>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</si>
  <si>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</si>
  <si>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</si>
  <si>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</si>
  <si>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</si>
  <si>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</si>
  <si>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</si>
  <si>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</si>
  <si>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</si>
  <si>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</si>
  <si>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</si>
  <si>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</si>
  <si>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</si>
  <si>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</si>
  <si>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</si>
  <si>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</si>
  <si>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</si>
  <si>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</si>
  <si>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</si>
  <si>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</si>
  <si>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</si>
  <si>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</si>
  <si>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</si>
  <si>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</si>
  <si>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</si>
  <si>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</si>
  <si>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</si>
  <si>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</si>
  <si>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</si>
  <si>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</si>
  <si>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</si>
  <si>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</si>
  <si>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</si>
  <si>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</si>
  <si>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</si>
  <si>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</si>
  <si>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</si>
  <si>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</si>
  <si>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</si>
  <si>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</si>
  <si>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</si>
  <si>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</si>
  <si>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</si>
  <si>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</si>
  <si>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</si>
  <si>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</si>
  <si>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</si>
  <si>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</si>
  <si>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</si>
  <si>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</si>
  <si>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</si>
  <si>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</si>
  <si>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</si>
  <si>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</si>
  <si>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</si>
  <si>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</si>
  <si>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</si>
  <si>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</si>
  <si>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</si>
  <si>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</si>
  <si>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</si>
  <si>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</si>
  <si>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</si>
  <si>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</si>
  <si>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</si>
  <si>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</si>
  <si>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</si>
  <si>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</si>
  <si>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</si>
  <si>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</si>
  <si>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</si>
  <si>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</si>
  <si>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</si>
  <si>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</si>
  <si>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</si>
  <si>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</si>
  <si>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</si>
  <si>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</si>
  <si>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</si>
  <si>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</si>
  <si>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</si>
  <si>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</si>
  <si>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</si>
  <si>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</si>
  <si>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</si>
  <si>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</si>
  <si>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</si>
  <si>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</si>
  <si>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</si>
  <si>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</si>
  <si>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</si>
  <si>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</si>
  <si>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</si>
  <si>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</si>
  <si>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</si>
  <si>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</si>
  <si>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</si>
  <si>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</si>
  <si>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</si>
  <si>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</si>
  <si>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</si>
  <si>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</si>
  <si>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</si>
  <si>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</si>
  <si>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</si>
  <si>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</si>
  <si>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</si>
  <si>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</si>
  <si>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</si>
  <si>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</si>
  <si>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</si>
  <si>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</si>
  <si>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</si>
  <si>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</si>
  <si>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</si>
  <si>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</si>
  <si>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</si>
  <si>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</si>
  <si>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</si>
  <si>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</si>
  <si>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</si>
  <si>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</si>
  <si>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</si>
  <si>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</si>
  <si>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</si>
  <si>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</si>
  <si>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</si>
  <si>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</si>
  <si>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</si>
  <si>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</si>
  <si>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</si>
  <si>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</si>
  <si>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</si>
  <si>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</si>
  <si>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</si>
  <si>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</si>
  <si>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</si>
  <si>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</si>
  <si>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</si>
  <si>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</si>
  <si>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</si>
  <si>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</si>
  <si>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</si>
  <si>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</si>
  <si>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</si>
  <si>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</si>
  <si>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</si>
  <si>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</si>
  <si>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</si>
  <si>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</si>
  <si>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</si>
  <si>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</si>
  <si>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</si>
  <si>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</si>
  <si>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</si>
  <si>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</si>
  <si>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</si>
  <si>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</si>
  <si>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</si>
  <si>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</si>
  <si>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</si>
  <si>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</si>
  <si>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</si>
  <si>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</si>
  <si>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</si>
  <si>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</si>
  <si>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</si>
  <si>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</si>
  <si>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</si>
  <si>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</si>
  <si>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</si>
  <si>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</si>
  <si>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</si>
  <si>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</si>
  <si>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</si>
  <si>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</si>
  <si>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</si>
  <si>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</si>
  <si>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</si>
  <si>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</si>
  <si>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</si>
  <si>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</si>
  <si>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</si>
  <si>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</si>
  <si>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</si>
  <si>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</si>
  <si>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</si>
  <si>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</si>
  <si>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</si>
  <si>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</si>
  <si>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</si>
  <si>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</si>
  <si>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</si>
  <si>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</si>
  <si>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</si>
  <si>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</si>
  <si>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</si>
  <si>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</si>
  <si>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</si>
  <si>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</si>
  <si>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</si>
  <si>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</si>
  <si>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</si>
  <si>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</si>
  <si>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</si>
  <si>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</si>
  <si>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</si>
  <si>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</si>
  <si>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</si>
  <si>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</si>
  <si>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</si>
  <si>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</si>
  <si>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</si>
  <si>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</si>
  <si>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</si>
  <si>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</si>
  <si>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</si>
  <si>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</si>
  <si>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</si>
  <si>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</si>
  <si>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</si>
  <si>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</si>
  <si>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</si>
  <si>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</si>
  <si>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</si>
  <si>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</si>
  <si>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</si>
  <si>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</si>
  <si>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</si>
  <si>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</si>
  <si>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</si>
  <si>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</si>
  <si>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</si>
  <si>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</si>
  <si>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</si>
  <si>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</si>
  <si>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</si>
  <si>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</si>
  <si>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</si>
  <si>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</si>
  <si>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</si>
  <si>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</si>
  <si>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</si>
  <si>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</si>
  <si>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</si>
  <si>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</si>
  <si>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</si>
  <si>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</si>
  <si>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</si>
  <si>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</si>
  <si>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</si>
  <si>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</si>
  <si>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</si>
  <si>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</si>
  <si>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</si>
  <si>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</si>
  <si>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</si>
  <si>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</si>
  <si>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</si>
  <si>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</si>
  <si>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</si>
  <si>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</si>
  <si>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</si>
  <si>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</si>
  <si>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</si>
  <si>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</si>
  <si>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</si>
  <si>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</si>
  <si>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</si>
  <si>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</si>
  <si>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</si>
  <si>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</si>
  <si>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</si>
  <si>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</si>
  <si>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</si>
  <si>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</si>
  <si>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</si>
  <si>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</si>
  <si>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</si>
  <si>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</si>
  <si>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</si>
  <si>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</si>
  <si>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</si>
  <si>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</si>
  <si>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</si>
  <si>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</si>
  <si>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</si>
  <si>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</si>
  <si>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</si>
  <si>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</si>
  <si>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</si>
  <si>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</si>
  <si>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</si>
  <si>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</si>
  <si>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</si>
  <si>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</si>
  <si>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</si>
  <si>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</si>
  <si>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</si>
  <si>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</si>
  <si>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</si>
  <si>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</si>
  <si>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</si>
  <si>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</si>
  <si>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</si>
  <si>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</si>
  <si>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</si>
  <si>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</si>
  <si>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</si>
  <si>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</si>
  <si>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</si>
  <si>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</si>
  <si>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</si>
  <si>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</si>
  <si>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</si>
  <si>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</si>
  <si>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</si>
  <si>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</si>
  <si>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</si>
  <si>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</si>
  <si>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</si>
  <si>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</si>
  <si>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</si>
  <si>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</si>
  <si>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</si>
  <si>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</si>
  <si>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</si>
  <si>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</si>
  <si>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</si>
  <si>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</si>
  <si>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</si>
  <si>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</si>
  <si>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</si>
  <si>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</si>
  <si>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</si>
  <si>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</si>
  <si>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</si>
  <si>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</si>
  <si>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</si>
  <si>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</si>
  <si>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</si>
  <si>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</si>
  <si>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</si>
  <si>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</si>
  <si>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</si>
  <si>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</si>
  <si>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</si>
  <si>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</si>
  <si>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</si>
  <si>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</si>
  <si>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</si>
  <si>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</si>
  <si>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</si>
  <si>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</si>
  <si>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</si>
  <si>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</si>
  <si>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</si>
  <si>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</si>
  <si>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</si>
  <si>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</si>
  <si>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</si>
  <si>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</si>
  <si>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</si>
  <si>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</si>
  <si>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</si>
  <si>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</si>
  <si>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</si>
  <si>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</si>
  <si>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</si>
  <si>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</si>
  <si>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</si>
  <si>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</si>
  <si>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</si>
  <si>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</si>
  <si>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</si>
  <si>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</si>
  <si>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</si>
  <si>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</si>
  <si>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</si>
  <si>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</si>
  <si>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</si>
  <si>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</si>
  <si>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</si>
  <si>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</si>
  <si>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</si>
  <si>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</si>
  <si>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</si>
  <si>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</si>
  <si>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</si>
  <si>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</si>
  <si>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</si>
  <si>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</si>
  <si>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</si>
  <si>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</si>
  <si>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</si>
  <si>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</si>
  <si>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</si>
  <si>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</si>
  <si>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</si>
  <si>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</si>
  <si>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</si>
  <si>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</si>
  <si>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</si>
  <si>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</si>
  <si>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</si>
  <si>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</si>
  <si>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</si>
  <si>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</si>
  <si>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</si>
  <si>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</si>
  <si>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</si>
  <si>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</si>
  <si>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</si>
  <si>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</si>
  <si>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</si>
  <si>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</si>
  <si>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</si>
  <si>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</si>
  <si>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</si>
  <si>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</si>
  <si>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</si>
  <si>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</si>
  <si>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</si>
  <si>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</si>
  <si>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</si>
  <si>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</si>
  <si>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</si>
  <si>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</si>
  <si>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</si>
  <si>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</si>
  <si>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</si>
  <si>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</si>
  <si>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</si>
  <si>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</si>
  <si>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</si>
  <si>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</si>
  <si>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</si>
  <si>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</si>
  <si>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</si>
  <si>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</si>
  <si>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</si>
  <si>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</si>
  <si>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</si>
  <si>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</si>
  <si>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</si>
  <si>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</si>
  <si>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</si>
  <si>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</si>
  <si>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</si>
  <si>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</si>
  <si>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</si>
  <si>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</si>
  <si>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</si>
  <si>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</si>
  <si>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</si>
  <si>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</si>
  <si>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</si>
  <si>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</si>
  <si>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</si>
  <si>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</si>
  <si>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</si>
  <si>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</si>
  <si>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</si>
  <si>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</si>
  <si>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</si>
  <si>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</si>
  <si>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</si>
  <si>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</si>
  <si>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</si>
  <si>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</si>
  <si>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</si>
  <si>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</si>
  <si>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</si>
  <si>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</si>
  <si>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</si>
  <si>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</si>
  <si>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</si>
  <si>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</si>
  <si>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</si>
  <si>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</si>
  <si>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</si>
  <si>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</si>
  <si>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</si>
  <si>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</si>
  <si>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</si>
  <si>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</si>
  <si>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</si>
  <si>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</si>
  <si>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</si>
  <si>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</si>
  <si>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</si>
  <si>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</si>
  <si>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</si>
  <si>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</si>
  <si>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</si>
  <si>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</si>
  <si>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</si>
  <si>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</si>
  <si>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</si>
  <si>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</si>
  <si>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</si>
  <si>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</si>
  <si>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</si>
  <si>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</si>
  <si>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</si>
  <si>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</si>
  <si>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</si>
  <si>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</si>
  <si>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</si>
  <si>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</si>
  <si>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</si>
  <si>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</si>
  <si>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</si>
  <si>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</si>
  <si>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</si>
  <si>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</si>
  <si>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</si>
  <si>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</si>
  <si>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</si>
  <si>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</si>
  <si>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</si>
  <si>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</si>
  <si>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</si>
  <si>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</si>
  <si>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</si>
  <si>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</si>
  <si>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</si>
  <si>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</si>
  <si>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</si>
  <si>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</si>
  <si>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</si>
  <si>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</si>
  <si>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</si>
  <si>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</si>
  <si>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</si>
  <si>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</si>
  <si>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</si>
  <si>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</si>
  <si>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</si>
  <si>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</si>
  <si>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</si>
  <si>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</si>
  <si>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</si>
  <si>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</si>
  <si>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</si>
  <si>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</si>
  <si>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</si>
  <si>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</si>
  <si>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</si>
  <si>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</si>
  <si>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</si>
  <si>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</si>
  <si>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</si>
  <si>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</si>
  <si>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</si>
  <si>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</si>
  <si>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</si>
  <si>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</si>
  <si>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</si>
  <si>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</si>
  <si>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</si>
  <si>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</si>
  <si>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</si>
  <si>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</si>
  <si>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</si>
  <si>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</si>
  <si>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</si>
  <si>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</si>
  <si>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</si>
  <si>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</si>
  <si>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</si>
  <si>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</si>
  <si>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</si>
  <si>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</si>
  <si>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</si>
  <si>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</si>
  <si>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</si>
  <si>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</si>
  <si>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</si>
  <si>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</si>
  <si>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</si>
  <si>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</si>
  <si>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</si>
  <si>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</si>
  <si>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</si>
  <si>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</si>
  <si>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</si>
  <si>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</si>
  <si>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</si>
  <si>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</si>
  <si>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</si>
  <si>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</si>
  <si>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</si>
  <si>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</si>
  <si>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</si>
  <si>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</si>
  <si>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</si>
  <si>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</si>
  <si>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</si>
  <si>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</si>
  <si>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</si>
  <si>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</si>
  <si>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</si>
  <si>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</si>
  <si>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</si>
  <si>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</si>
  <si>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</si>
  <si>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</si>
  <si>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</si>
  <si>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</si>
  <si>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</si>
  <si>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</si>
  <si>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</si>
  <si>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</si>
  <si>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</si>
  <si>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</si>
  <si>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</si>
  <si>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</si>
  <si>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</si>
  <si>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</si>
  <si>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</si>
  <si>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</si>
  <si>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</si>
  <si>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</si>
  <si>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</si>
  <si>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</si>
  <si>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</si>
  <si>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</si>
  <si>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</si>
  <si>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</si>
  <si>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</si>
  <si>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</si>
  <si>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</si>
  <si>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</si>
  <si>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</si>
  <si>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</si>
  <si>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</si>
  <si>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</si>
  <si>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</si>
  <si>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</si>
  <si>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</si>
  <si>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</si>
  <si>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</si>
  <si>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</si>
  <si>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</si>
  <si>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</si>
  <si>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</si>
  <si>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</si>
  <si>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</si>
  <si>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</si>
  <si>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</si>
  <si>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</si>
  <si>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</si>
  <si>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</si>
  <si>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</si>
  <si>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</si>
  <si>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</si>
  <si>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</si>
  <si>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</si>
  <si>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</si>
  <si>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</si>
  <si>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</si>
  <si>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</si>
  <si>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</si>
  <si>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</si>
  <si>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</si>
  <si>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</si>
  <si>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</si>
  <si>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</si>
  <si>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</si>
  <si>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</si>
  <si>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</si>
  <si>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</si>
  <si>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</si>
  <si>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</si>
  <si>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</si>
  <si>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</si>
  <si>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</si>
  <si>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</si>
  <si>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</si>
  <si>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</si>
  <si>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</si>
  <si>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</si>
  <si>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</si>
  <si>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</si>
  <si>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</si>
  <si>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</si>
  <si>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</si>
  <si>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</si>
  <si>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</si>
  <si>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</si>
  <si>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</si>
  <si>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</si>
  <si>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</si>
  <si>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</si>
  <si>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</si>
  <si>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</si>
  <si>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</si>
  <si>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</si>
  <si>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</si>
  <si>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</si>
  <si>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</si>
  <si>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</si>
  <si>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</si>
  <si>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</si>
  <si>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</si>
  <si>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</si>
  <si>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</si>
  <si>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</si>
  <si>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</si>
  <si>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</si>
  <si>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</si>
  <si>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</si>
  <si>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</si>
  <si>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</si>
  <si>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</si>
  <si>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</si>
  <si>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</si>
  <si>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</si>
  <si>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</si>
  <si>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</si>
  <si>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</si>
  <si>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</si>
  <si>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</si>
  <si>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</si>
  <si>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</si>
  <si>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</si>
  <si>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</si>
  <si>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</si>
  <si>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</si>
  <si>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</si>
  <si>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</si>
  <si>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</si>
  <si>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</si>
  <si>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</si>
  <si>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</si>
  <si>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</si>
  <si>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</si>
  <si>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</si>
  <si>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</si>
  <si>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</si>
  <si>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</si>
  <si>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</si>
  <si>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</si>
  <si>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</si>
  <si>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</si>
  <si>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</si>
  <si>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</si>
  <si>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</si>
  <si>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</si>
  <si>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</si>
  <si>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</si>
  <si>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</si>
  <si>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</si>
  <si>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</si>
  <si>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</si>
  <si>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</si>
  <si>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</si>
  <si>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</si>
  <si>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</si>
  <si>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</si>
  <si>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</si>
  <si>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</si>
  <si>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</si>
  <si>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</si>
  <si>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</si>
  <si>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</si>
  <si>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</si>
  <si>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</si>
  <si>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</si>
  <si>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</si>
  <si>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</si>
  <si>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</si>
  <si>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</si>
  <si>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</si>
  <si>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</si>
  <si>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</si>
  <si>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</si>
  <si>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</si>
  <si>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</si>
  <si>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</si>
  <si>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</si>
  <si>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</si>
  <si>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</si>
  <si>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</si>
  <si>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</si>
  <si>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</si>
  <si>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</si>
  <si>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</si>
  <si>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</si>
  <si>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</si>
  <si>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</si>
  <si>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</si>
  <si>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</si>
  <si>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</si>
  <si>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</si>
  <si>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</si>
  <si>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</si>
  <si>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</si>
  <si>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</si>
  <si>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</si>
  <si>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</si>
  <si>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</si>
  <si>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</si>
  <si>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</si>
  <si>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</si>
  <si>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</si>
  <si>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</si>
  <si>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</si>
  <si>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</si>
  <si>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</si>
  <si>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</si>
  <si>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</si>
  <si>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</si>
  <si>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</si>
  <si>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</si>
  <si>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</si>
  <si>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</si>
  <si>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</si>
  <si>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</si>
  <si>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</si>
  <si>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</si>
  <si>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</si>
  <si>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</si>
  <si>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</si>
  <si>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</si>
  <si>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</si>
  <si>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</si>
  <si>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</si>
  <si>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</si>
  <si>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</si>
  <si>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</si>
  <si>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</si>
  <si>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</si>
  <si>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</si>
  <si>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</si>
  <si>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</si>
  <si>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</si>
  <si>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</si>
  <si>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</si>
  <si>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</si>
  <si>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</si>
  <si>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</si>
  <si>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</si>
  <si>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</si>
  <si>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</si>
  <si>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</si>
  <si>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</si>
  <si>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</si>
  <si>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</si>
  <si>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</si>
  <si>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</si>
  <si>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</si>
  <si>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</si>
  <si>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</si>
  <si>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</si>
  <si>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</si>
  <si>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</si>
  <si>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</si>
  <si>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</si>
  <si>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</si>
  <si>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</si>
  <si>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</si>
  <si>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</si>
  <si>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</si>
  <si>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</si>
  <si>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</si>
  <si>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</si>
  <si>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</si>
  <si>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</si>
  <si>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</si>
  <si>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</si>
  <si>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</si>
  <si>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</si>
  <si>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</si>
  <si>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</si>
  <si>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</si>
  <si>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</si>
  <si>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</si>
  <si>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</si>
  <si>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</si>
  <si>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</si>
  <si>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</si>
  <si>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</si>
  <si>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</si>
  <si>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</si>
  <si>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</si>
  <si>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</si>
  <si>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</si>
  <si>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</si>
  <si>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</si>
  <si>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</si>
  <si>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</si>
  <si>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</si>
  <si>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</si>
  <si>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</si>
  <si>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</si>
  <si>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</si>
  <si>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</si>
  <si>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</si>
  <si>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</si>
  <si>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</si>
  <si>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</si>
  <si>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</si>
  <si>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</si>
  <si>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</si>
  <si>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</si>
  <si>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</si>
  <si>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</si>
  <si>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</si>
  <si>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</si>
  <si>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</si>
  <si>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</si>
  <si>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</si>
  <si>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</si>
  <si>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</si>
  <si>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</si>
  <si>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</si>
  <si>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</si>
  <si>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</si>
  <si>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</si>
  <si>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</si>
  <si>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</si>
  <si>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</si>
  <si>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</si>
  <si>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</si>
  <si>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</si>
  <si>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</si>
  <si>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</si>
  <si>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</si>
  <si>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</si>
  <si>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</si>
  <si>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</si>
  <si>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</si>
  <si>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</si>
  <si>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</si>
  <si>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</si>
  <si>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</si>
  <si>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</si>
  <si>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</si>
  <si>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</si>
  <si>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</si>
  <si>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</si>
  <si>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</si>
  <si>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</si>
  <si>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</si>
  <si>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</si>
  <si>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</si>
  <si>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</si>
  <si>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</si>
  <si>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</si>
  <si>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</si>
  <si>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</si>
  <si>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</si>
  <si>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</si>
  <si>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</si>
  <si>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</si>
  <si>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</si>
  <si>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</si>
  <si>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</si>
  <si>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</si>
  <si>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</si>
  <si>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</si>
  <si>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</si>
  <si>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</si>
  <si>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</si>
  <si>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</si>
  <si>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</si>
  <si>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</si>
  <si>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</si>
  <si>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</si>
  <si>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</si>
  <si>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</si>
  <si>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</si>
  <si>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</si>
  <si>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</si>
  <si>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</si>
  <si>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</si>
  <si>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</si>
  <si>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</si>
  <si>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</si>
  <si>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</si>
  <si>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</si>
  <si>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</si>
  <si>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</si>
  <si>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</si>
  <si>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</si>
  <si>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</si>
  <si>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</si>
  <si>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</si>
  <si>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</si>
  <si>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</si>
  <si>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</si>
  <si>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</si>
  <si>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</si>
  <si>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</si>
  <si>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</si>
  <si>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</si>
  <si>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</si>
  <si>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</si>
  <si>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</si>
  <si>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</si>
  <si>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</si>
  <si>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</si>
  <si>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</si>
  <si>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</si>
  <si>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</si>
  <si>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</si>
  <si>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</si>
  <si>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</si>
  <si>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</si>
  <si>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</si>
  <si>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</si>
  <si>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</si>
  <si>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</si>
  <si>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</si>
  <si>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</si>
  <si>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</si>
  <si>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</si>
  <si>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</si>
  <si>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</si>
  <si>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</si>
  <si>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</si>
  <si>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</si>
  <si>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</si>
  <si>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</si>
  <si>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</si>
  <si>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</si>
  <si>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</si>
  <si>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</si>
  <si>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</si>
  <si>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</si>
  <si>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</si>
  <si>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</si>
  <si>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</si>
  <si>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</si>
  <si>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</si>
  <si>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</si>
  <si>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</si>
  <si>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</si>
  <si>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</si>
  <si>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</si>
  <si>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</si>
  <si>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</si>
  <si>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</si>
  <si>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</si>
  <si>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</si>
  <si>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</si>
  <si>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</si>
  <si>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</si>
  <si>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</si>
  <si>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</si>
  <si>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</si>
  <si>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</si>
  <si>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</si>
  <si>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</si>
  <si>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</si>
  <si>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</si>
  <si>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</si>
  <si>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</si>
  <si>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</si>
  <si>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</si>
  <si>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</si>
  <si>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</si>
  <si>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</si>
  <si>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</si>
  <si>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</si>
  <si>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</si>
  <si>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</si>
  <si>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</si>
  <si>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</si>
  <si>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</si>
  <si>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</si>
  <si>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</si>
  <si>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</si>
  <si>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</si>
  <si>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</si>
  <si>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</si>
  <si>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</si>
  <si>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</si>
  <si>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</si>
  <si>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</si>
  <si>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</si>
  <si>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</si>
  <si>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</si>
  <si>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</si>
  <si>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</si>
  <si>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</si>
  <si>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</si>
  <si>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</si>
  <si>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</si>
  <si>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</si>
  <si>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</si>
  <si>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</si>
  <si>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</si>
  <si>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</si>
  <si>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</si>
  <si>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</si>
  <si>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</si>
  <si>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</si>
  <si>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</si>
  <si>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</si>
  <si>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</si>
  <si>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</si>
  <si>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</si>
  <si>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</si>
  <si>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</si>
  <si>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</si>
  <si>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</si>
  <si>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</si>
  <si>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</si>
  <si>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</si>
  <si>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</si>
  <si>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</si>
  <si>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</si>
  <si>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</si>
  <si>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</si>
  <si>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</si>
  <si>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</si>
  <si>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</si>
  <si>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</si>
  <si>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</si>
  <si>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</si>
  <si>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</si>
  <si>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</si>
  <si>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</si>
  <si>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</si>
  <si>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</si>
  <si>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</si>
  <si>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</si>
  <si>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</si>
  <si>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</si>
  <si>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</si>
  <si>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</si>
  <si>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</si>
  <si>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</si>
  <si>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</si>
  <si>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</si>
  <si>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</si>
  <si>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</si>
  <si>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</si>
  <si>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</si>
  <si>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</si>
  <si>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</si>
  <si>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</si>
  <si>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</si>
  <si>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</si>
  <si>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</si>
  <si>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</si>
  <si>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</si>
  <si>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</si>
  <si>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</si>
  <si>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</si>
  <si>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</si>
  <si>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</si>
  <si>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</si>
  <si>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</si>
  <si>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</si>
  <si>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</si>
  <si>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</si>
  <si>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</si>
  <si>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</si>
  <si>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</si>
  <si>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</si>
  <si>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</si>
  <si>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</si>
  <si>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</si>
  <si>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</si>
  <si>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</si>
  <si>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</si>
  <si>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</si>
  <si>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</si>
  <si>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</si>
  <si>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</si>
  <si>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</si>
  <si>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</si>
  <si>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</si>
  <si>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</si>
  <si>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</si>
  <si>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</si>
  <si>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</si>
  <si>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</si>
  <si>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</si>
  <si>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</si>
  <si>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</si>
  <si>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</si>
  <si>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</si>
  <si>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</si>
  <si>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</si>
  <si>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</si>
  <si>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</si>
  <si>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</si>
  <si>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</si>
  <si>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</si>
  <si>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</si>
  <si>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</si>
  <si>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</si>
  <si>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</si>
  <si>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</si>
  <si>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</si>
  <si>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</si>
  <si>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</si>
  <si>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</si>
  <si>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</si>
  <si>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</si>
  <si>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</si>
  <si>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</si>
  <si>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</si>
  <si>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</si>
  <si>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</si>
  <si>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</si>
  <si>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</si>
  <si>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</si>
  <si>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</si>
  <si>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</si>
  <si>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</si>
  <si>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</si>
  <si>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</si>
  <si>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</si>
  <si>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</si>
  <si>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</si>
  <si>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</si>
  <si>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</si>
  <si>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</si>
  <si>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</si>
  <si>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</si>
  <si>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</si>
  <si>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</si>
  <si>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</si>
  <si>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</si>
  <si>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</si>
  <si>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</si>
  <si>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</si>
  <si>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</si>
  <si>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</si>
  <si>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</si>
  <si>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</si>
  <si>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</si>
  <si>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</si>
  <si>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</si>
  <si>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</si>
  <si>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</si>
  <si>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</si>
  <si>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</si>
  <si>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</si>
  <si>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</si>
  <si>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</si>
  <si>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</si>
  <si>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</si>
  <si>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</si>
  <si>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</si>
  <si>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</si>
  <si>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</si>
  <si>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</si>
  <si>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</si>
  <si>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</si>
  <si>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</si>
  <si>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</si>
  <si>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</si>
  <si>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</si>
  <si>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</si>
  <si>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</si>
  <si>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</si>
  <si>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</si>
  <si>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</si>
  <si>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</si>
  <si>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</si>
  <si>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</si>
  <si>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</si>
  <si>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</si>
  <si>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</si>
  <si>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</si>
  <si>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</si>
  <si>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</si>
  <si>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</si>
  <si>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</si>
  <si>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</si>
  <si>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</si>
  <si>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</si>
  <si>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</si>
  <si>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</si>
  <si>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</si>
  <si>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</si>
  <si>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</si>
  <si>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</si>
  <si>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</si>
  <si>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</si>
  <si>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</si>
  <si>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</si>
  <si>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</si>
  <si>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</si>
  <si>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</si>
  <si>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</si>
  <si>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</si>
  <si>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</si>
  <si>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</si>
  <si>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</si>
  <si>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</si>
  <si>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</si>
  <si>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</si>
  <si>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</si>
  <si>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</si>
  <si>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</si>
  <si>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</si>
  <si>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</si>
  <si>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</si>
  <si>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</si>
  <si>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</si>
  <si>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</si>
  <si>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</si>
  <si>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</si>
  <si>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</si>
  <si>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</si>
  <si>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</si>
  <si>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</si>
  <si>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</si>
  <si>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</si>
  <si>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</si>
  <si>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</si>
  <si>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</si>
  <si>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</si>
  <si>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</si>
  <si>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</si>
  <si>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</si>
  <si>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</si>
  <si>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</si>
  <si>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</si>
  <si>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</si>
  <si>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</si>
  <si>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</si>
  <si>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</si>
  <si>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</si>
  <si>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</si>
  <si>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</si>
  <si>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</si>
  <si>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</si>
  <si>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</si>
  <si>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</si>
  <si>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</si>
  <si>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</si>
  <si>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</si>
  <si>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</si>
  <si>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</si>
  <si>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</si>
  <si>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</si>
  <si>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</si>
  <si>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</si>
  <si>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</si>
  <si>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</si>
  <si>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</si>
  <si>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</si>
  <si>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</si>
  <si>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</si>
  <si>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</si>
  <si>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</si>
  <si>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</si>
  <si>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</si>
  <si>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</si>
  <si>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</si>
  <si>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</si>
  <si>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</si>
  <si>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</si>
  <si>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</si>
  <si>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</si>
  <si>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</si>
  <si>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</si>
  <si>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</si>
  <si>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</si>
  <si>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</si>
  <si>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</si>
  <si>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</si>
  <si>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</si>
  <si>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</si>
  <si>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</si>
  <si>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</si>
  <si>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</si>
  <si>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</si>
  <si>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</si>
  <si>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</si>
  <si>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</si>
  <si>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</si>
  <si>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</si>
  <si>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</si>
  <si>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</si>
  <si>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</si>
  <si>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</si>
  <si>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</si>
  <si>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</si>
  <si>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</si>
  <si>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</si>
  <si>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</si>
  <si>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</si>
  <si>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</si>
  <si>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</si>
  <si>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</si>
  <si>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</si>
  <si>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</si>
  <si>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</si>
  <si>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</si>
  <si>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</si>
  <si>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</si>
  <si>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</si>
  <si>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</si>
  <si>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</si>
  <si>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</si>
  <si>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</si>
  <si>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</si>
  <si>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</si>
  <si>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</si>
  <si>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</si>
  <si>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</si>
  <si>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</si>
  <si>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</si>
  <si>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</si>
  <si>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</si>
  <si>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</si>
  <si>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</si>
  <si>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</si>
  <si>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</si>
  <si>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</si>
  <si>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</si>
  <si>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</si>
  <si>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</si>
  <si>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</si>
  <si>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</si>
  <si>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</si>
  <si>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</si>
  <si>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</si>
  <si>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</si>
  <si>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</si>
  <si>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</si>
  <si>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</si>
  <si>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</si>
  <si>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</si>
  <si>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</si>
  <si>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</si>
  <si>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</si>
  <si>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</si>
  <si>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</si>
  <si>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</si>
  <si>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</si>
  <si>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</si>
  <si>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</si>
  <si>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</si>
  <si>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</si>
  <si>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</si>
  <si>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</si>
  <si>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</si>
  <si>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</si>
  <si>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</si>
  <si>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</si>
  <si>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</si>
  <si>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</si>
  <si>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</si>
  <si>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</si>
  <si>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</si>
  <si>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</si>
  <si>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</si>
  <si>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</si>
  <si>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</si>
  <si>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</si>
  <si>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</si>
  <si>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</si>
  <si>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</si>
  <si>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</si>
  <si>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</si>
  <si>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</si>
  <si>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</si>
  <si>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</si>
  <si>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</si>
  <si>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</si>
  <si>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</si>
  <si>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</si>
  <si>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</si>
  <si>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</si>
  <si>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</si>
  <si>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</si>
  <si>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</si>
  <si>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</si>
  <si>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</si>
  <si>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</si>
  <si>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</si>
  <si>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</si>
  <si>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</si>
  <si>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</si>
  <si>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</si>
  <si>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</si>
  <si>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</si>
  <si>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</si>
  <si>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</si>
  <si>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</si>
  <si>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</si>
  <si>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</si>
  <si>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</si>
  <si>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</si>
  <si>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</si>
  <si>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</si>
  <si>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</si>
  <si>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</si>
  <si>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</si>
  <si>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</si>
  <si>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</si>
  <si>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</si>
  <si>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</si>
  <si>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</si>
  <si>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</si>
  <si>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</si>
  <si>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</si>
  <si>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</si>
  <si>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</si>
  <si>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</si>
  <si>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</si>
  <si>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</si>
  <si>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</si>
  <si>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</si>
  <si>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</si>
  <si>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</si>
  <si>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</si>
  <si>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</si>
  <si>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</si>
  <si>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</si>
  <si>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</si>
  <si>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</si>
  <si>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</si>
  <si>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</si>
  <si>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</si>
  <si>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</si>
  <si>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</si>
  <si>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</si>
  <si>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</si>
  <si>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</si>
  <si>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</si>
  <si>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</si>
  <si>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</si>
  <si>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</si>
  <si>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</si>
  <si>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</si>
  <si>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</si>
  <si>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</si>
  <si>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</si>
  <si>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</si>
  <si>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</si>
  <si>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</si>
  <si>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</si>
  <si>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</si>
  <si>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</si>
  <si>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</si>
  <si>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</si>
  <si>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</si>
  <si>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</si>
  <si>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</si>
  <si>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</si>
  <si>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</si>
  <si>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</si>
  <si>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</si>
  <si>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</si>
  <si>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</si>
  <si>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</si>
  <si>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</si>
  <si>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</si>
  <si>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</si>
  <si>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</si>
  <si>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</si>
  <si>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</si>
  <si>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</si>
  <si>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</si>
  <si>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</si>
  <si>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</si>
  <si>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</si>
  <si>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</si>
  <si>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</si>
  <si>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</si>
  <si>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</si>
  <si>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</si>
  <si>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</si>
  <si>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</si>
  <si>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</si>
  <si>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</si>
  <si>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</si>
  <si>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</si>
  <si>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</si>
  <si>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</si>
  <si>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</si>
  <si>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</si>
  <si>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</si>
  <si>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</si>
  <si>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</si>
  <si>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</si>
  <si>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</si>
  <si>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</si>
  <si>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</si>
  <si>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</si>
  <si>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</si>
  <si>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</si>
  <si>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</si>
  <si>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</si>
  <si>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</si>
  <si>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</si>
  <si>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</si>
  <si>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</si>
  <si>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</si>
  <si>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</si>
  <si>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</si>
  <si>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</si>
  <si>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</si>
  <si>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</si>
  <si>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</si>
  <si>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</si>
  <si>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</si>
  <si>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</si>
  <si>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</si>
  <si>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</si>
  <si>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</si>
  <si>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</si>
  <si>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</si>
  <si>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</si>
  <si>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</si>
  <si>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</si>
  <si>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</si>
  <si>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</si>
  <si>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</si>
  <si>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</si>
  <si>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</si>
  <si>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</si>
  <si>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</si>
  <si>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</si>
  <si>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</si>
  <si>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</si>
  <si>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</si>
  <si>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</si>
  <si>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</si>
  <si>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</si>
  <si>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</si>
  <si>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</si>
  <si>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</si>
  <si>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</si>
  <si>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</si>
  <si>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</si>
  <si>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</si>
  <si>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</si>
  <si>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</si>
  <si>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</si>
  <si>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</si>
  <si>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</si>
  <si>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</si>
  <si>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</si>
  <si>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</si>
  <si>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</si>
  <si>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</si>
  <si>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</si>
  <si>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</si>
  <si>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</si>
  <si>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</si>
  <si>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</si>
  <si>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</si>
  <si>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</si>
  <si>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</si>
  <si>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</si>
  <si>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</si>
  <si>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</si>
  <si>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</si>
  <si>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</si>
  <si>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</si>
  <si>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</si>
  <si>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</si>
  <si>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</si>
  <si>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</si>
  <si>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</si>
  <si>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</si>
  <si>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</si>
  <si>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</si>
  <si>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</si>
  <si>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</si>
  <si>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</si>
  <si>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</si>
  <si>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</si>
  <si>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</si>
  <si>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</si>
  <si>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</si>
  <si>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</si>
  <si>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</si>
  <si>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</si>
  <si>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</si>
  <si>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</si>
  <si>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</si>
  <si>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</si>
  <si>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</si>
  <si>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</si>
  <si>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</si>
  <si>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</si>
  <si>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</si>
  <si>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</si>
  <si>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</si>
  <si>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</si>
  <si>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</si>
  <si>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</si>
  <si>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</si>
  <si>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</si>
  <si>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</si>
  <si>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</si>
  <si>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</si>
  <si>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</si>
  <si>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</si>
  <si>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</si>
  <si>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</si>
  <si>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</si>
  <si>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</si>
  <si>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</si>
  <si>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</si>
  <si>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</si>
  <si>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</si>
  <si>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</si>
  <si>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</si>
  <si>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</si>
  <si>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</si>
  <si>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</si>
  <si>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</si>
  <si>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</si>
  <si>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</si>
  <si>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</si>
  <si>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</si>
  <si>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</si>
  <si>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</si>
  <si>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</si>
  <si>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</si>
  <si>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</si>
  <si>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</si>
  <si>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</si>
  <si>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</si>
  <si>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</si>
  <si>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</si>
  <si>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</si>
  <si>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</si>
  <si>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</si>
  <si>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</si>
  <si>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</si>
  <si>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</si>
  <si>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</si>
  <si>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</si>
  <si>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</si>
  <si>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</si>
  <si>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</si>
  <si>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</si>
  <si>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</si>
  <si>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</si>
  <si>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</si>
  <si>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</si>
  <si>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</si>
  <si>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</si>
  <si>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</si>
  <si>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</si>
  <si>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</si>
  <si>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</si>
  <si>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</si>
  <si>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</si>
  <si>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</si>
  <si>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</si>
  <si>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</si>
  <si>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</si>
  <si>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</si>
  <si>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</si>
  <si>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</si>
  <si>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</si>
  <si>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</si>
  <si>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</si>
  <si>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</si>
  <si>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</si>
  <si>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</si>
  <si>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</si>
  <si>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</si>
  <si>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</si>
  <si>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</si>
  <si>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</si>
  <si>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</si>
  <si>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</si>
  <si>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</si>
  <si>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</si>
  <si>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</si>
  <si>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</si>
  <si>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</si>
  <si>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</si>
  <si>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</si>
  <si>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</si>
  <si>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</si>
  <si>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</si>
  <si>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</si>
  <si>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</si>
  <si>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</si>
  <si>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</si>
  <si>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</si>
  <si>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</si>
  <si>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</si>
  <si>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</si>
  <si>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</si>
  <si>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</si>
  <si>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</si>
  <si>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</si>
  <si>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</si>
  <si>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</si>
  <si>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</si>
  <si>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</si>
  <si>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</si>
  <si>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</si>
  <si>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</si>
  <si>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</si>
  <si>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</si>
  <si>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</si>
  <si>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</si>
  <si>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</si>
  <si>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</si>
  <si>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</si>
  <si>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</si>
  <si>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</si>
  <si>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</si>
  <si>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</si>
  <si>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</si>
  <si>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</si>
  <si>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</si>
  <si>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</si>
  <si>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</si>
  <si>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</si>
  <si>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</si>
  <si>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</si>
  <si>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</si>
  <si>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</si>
  <si>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</si>
  <si>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</si>
  <si>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</si>
  <si>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</si>
  <si>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</si>
  <si>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</si>
  <si>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</si>
  <si>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</si>
  <si>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</si>
  <si>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</si>
  <si>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</si>
  <si>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</si>
  <si>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</si>
  <si>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</si>
  <si>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</si>
  <si>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</si>
  <si>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</si>
  <si>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</si>
  <si>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</si>
  <si>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</si>
  <si>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</si>
  <si>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</si>
  <si>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</si>
  <si>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</si>
  <si>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</si>
  <si>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</si>
  <si>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</si>
  <si>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</si>
  <si>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</si>
  <si>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</si>
  <si>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</si>
  <si>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</si>
  <si>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</si>
  <si>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</si>
  <si>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</si>
  <si>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</si>
  <si>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</si>
  <si>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</si>
  <si>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</si>
  <si>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</si>
  <si>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</si>
  <si>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</si>
  <si>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</si>
  <si>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</si>
  <si>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</si>
  <si>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</si>
  <si>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</si>
  <si>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</si>
  <si>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</si>
  <si>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</si>
  <si>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</si>
  <si>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</si>
  <si>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</si>
  <si>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</si>
  <si>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</si>
  <si>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</si>
  <si>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</si>
  <si>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</si>
  <si>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</si>
  <si>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</si>
  <si>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</si>
  <si>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</si>
  <si>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</si>
  <si>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</si>
  <si>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</si>
  <si>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</si>
  <si>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</si>
  <si>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</si>
  <si>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</si>
  <si>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</si>
  <si>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</si>
  <si>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</si>
  <si>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</si>
  <si>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</si>
  <si>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</si>
  <si>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</si>
  <si>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</si>
  <si>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</si>
  <si>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</si>
  <si>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</si>
  <si>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</si>
  <si>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</si>
  <si>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</si>
  <si>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</si>
  <si>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</si>
  <si>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</si>
  <si>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</si>
  <si>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</si>
  <si>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</si>
  <si>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</si>
  <si>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</si>
  <si>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</si>
  <si>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</si>
  <si>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</si>
  <si>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</si>
  <si>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</si>
  <si>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</si>
  <si>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</si>
  <si>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</si>
  <si>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</si>
  <si>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</si>
  <si>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</si>
  <si>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</si>
  <si>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</si>
  <si>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</si>
  <si>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</si>
  <si>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</si>
  <si>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</si>
  <si>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</si>
  <si>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</si>
  <si>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</si>
  <si>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</si>
  <si>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</si>
  <si>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</si>
  <si>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</si>
  <si>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</si>
  <si>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</si>
  <si>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</si>
  <si>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</si>
  <si>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</si>
  <si>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</si>
  <si>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</si>
  <si>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</si>
  <si>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</si>
  <si>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</si>
  <si>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</si>
  <si>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</si>
  <si>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</si>
  <si>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</si>
  <si>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</si>
  <si>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</si>
  <si>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</si>
  <si>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</si>
  <si>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</si>
  <si>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</si>
  <si>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</si>
  <si>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</si>
  <si>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</si>
  <si>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</si>
  <si>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</si>
  <si>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</si>
  <si>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</si>
  <si>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</si>
  <si>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</si>
  <si>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</si>
  <si>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</si>
  <si>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</si>
  <si>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</si>
  <si>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</si>
  <si>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</si>
  <si>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</si>
  <si>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</si>
  <si>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</si>
  <si>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</si>
  <si>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</si>
  <si>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</si>
  <si>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</si>
  <si>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</si>
  <si>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</si>
  <si>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</si>
  <si>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</si>
  <si>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</si>
  <si>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</si>
  <si>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</si>
  <si>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</si>
  <si>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</si>
  <si>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</si>
  <si>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</si>
  <si>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</si>
  <si>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</si>
  <si>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</si>
  <si>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</si>
  <si>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</si>
  <si>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</si>
  <si>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</si>
  <si>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</si>
  <si>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</si>
  <si>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</si>
  <si>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</si>
  <si>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</si>
  <si>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</si>
  <si>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</si>
  <si>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</si>
  <si>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</si>
  <si>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</si>
  <si>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</si>
  <si>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</si>
  <si>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</si>
  <si>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</si>
  <si>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</si>
  <si>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</si>
  <si>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</si>
  <si>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</si>
  <si>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</si>
  <si>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</si>
  <si>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</si>
  <si>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</si>
  <si>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</si>
  <si>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</si>
  <si>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</si>
  <si>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</si>
  <si>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</si>
  <si>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</si>
  <si>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</si>
  <si>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</si>
  <si>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</si>
  <si>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</si>
  <si>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</si>
  <si>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</si>
  <si>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</si>
  <si>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</si>
  <si>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</si>
  <si>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</si>
  <si>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</si>
  <si>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</si>
  <si>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</si>
  <si>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</si>
  <si>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</si>
  <si>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</si>
  <si>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</si>
  <si>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</si>
  <si>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</si>
  <si>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</si>
  <si>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</si>
  <si>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</si>
  <si>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</si>
  <si>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</si>
  <si>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</si>
  <si>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</si>
  <si>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</si>
  <si>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</si>
  <si>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</si>
  <si>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</si>
  <si>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</si>
  <si>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</si>
  <si>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</si>
  <si>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</si>
  <si>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</si>
  <si>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</si>
  <si>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</si>
  <si>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</si>
  <si>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</si>
  <si>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</si>
  <si>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</si>
  <si>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</si>
  <si>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</si>
  <si>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</si>
  <si>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</si>
  <si>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</si>
  <si>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</si>
  <si>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</si>
  <si>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</si>
  <si>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</si>
  <si>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</si>
  <si>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</si>
  <si>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</si>
  <si>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</si>
  <si>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</si>
  <si>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</si>
  <si>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</si>
  <si>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</si>
  <si>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</si>
  <si>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</si>
  <si>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</si>
  <si>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</si>
  <si>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</si>
  <si>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</si>
  <si>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</si>
  <si>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</si>
  <si>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</si>
  <si>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</si>
  <si>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</si>
  <si>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</si>
  <si>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</si>
  <si>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</si>
  <si>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</si>
  <si>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</si>
  <si>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</si>
  <si>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</si>
  <si>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</si>
  <si>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</si>
  <si>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</si>
  <si>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</si>
  <si>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</si>
  <si>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</si>
  <si>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</si>
  <si>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</si>
  <si>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</si>
  <si>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</si>
  <si>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</si>
  <si>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</si>
  <si>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</si>
  <si>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</si>
  <si>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</si>
  <si>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</si>
  <si>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</si>
  <si>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</si>
  <si>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</si>
  <si>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</si>
  <si>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</si>
  <si>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</si>
  <si>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</si>
  <si>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</si>
  <si>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</si>
  <si>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</si>
  <si>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</si>
  <si>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</si>
  <si>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</si>
  <si>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</si>
  <si>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</si>
  <si>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</si>
  <si>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</si>
  <si>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</si>
  <si>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</si>
  <si>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</si>
  <si>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</si>
  <si>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</si>
  <si>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</si>
  <si>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</si>
  <si>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</si>
  <si>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</si>
  <si>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</si>
  <si>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</si>
  <si>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</si>
  <si>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</si>
  <si>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</si>
  <si>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</si>
  <si>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</si>
  <si>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</si>
  <si>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</si>
  <si>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</si>
  <si>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</si>
  <si>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</si>
  <si>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</si>
  <si>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</si>
  <si>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</si>
  <si>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</si>
  <si>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</si>
  <si>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</si>
  <si>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</si>
  <si>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</si>
  <si>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</si>
  <si>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</si>
  <si>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</si>
  <si>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</si>
  <si>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</si>
  <si>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</si>
  <si>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</si>
  <si>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</si>
  <si>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</si>
  <si>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</si>
  <si>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</si>
  <si>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</si>
  <si>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</si>
  <si>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</si>
  <si>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</si>
  <si>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</si>
  <si>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</si>
  <si>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</si>
  <si>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</si>
  <si>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</si>
  <si>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</si>
  <si>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</si>
  <si>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</si>
  <si>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</si>
  <si>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</si>
  <si>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</si>
  <si>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</si>
  <si>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</si>
  <si>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</si>
  <si>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</si>
  <si>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</si>
  <si>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</si>
  <si>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</si>
  <si>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</si>
  <si>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</si>
  <si>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</si>
  <si>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</si>
  <si>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</si>
  <si>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</si>
  <si>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</si>
  <si>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</si>
  <si>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</si>
  <si>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</si>
  <si>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</si>
  <si>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</si>
  <si>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</si>
  <si>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</si>
  <si>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</si>
  <si>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</si>
  <si>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</si>
  <si>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</si>
  <si>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</si>
  <si>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</si>
  <si>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</si>
  <si>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</si>
  <si>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</si>
  <si>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</si>
  <si>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</si>
  <si>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</si>
  <si>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</si>
  <si>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</si>
  <si>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</si>
  <si>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</si>
  <si>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</si>
  <si>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</si>
  <si>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</si>
  <si>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</si>
  <si>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</si>
  <si>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</si>
  <si>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</si>
  <si>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</si>
  <si>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</si>
  <si>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</si>
  <si>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</si>
  <si>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</si>
  <si>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</si>
  <si>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</si>
  <si>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</si>
  <si>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</si>
  <si>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</si>
  <si>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</si>
  <si>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</si>
  <si>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</si>
  <si>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</si>
  <si>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</si>
  <si>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</si>
  <si>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</si>
  <si>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</si>
  <si>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</si>
  <si>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</si>
  <si>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</si>
  <si>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</si>
  <si>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</si>
  <si>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</si>
  <si>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</si>
  <si>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</si>
  <si>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</si>
  <si>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</si>
  <si>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</si>
  <si>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</si>
  <si>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</si>
  <si>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</si>
  <si>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</si>
  <si>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</si>
  <si>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</si>
  <si>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</si>
  <si>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</si>
  <si>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</si>
  <si>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</si>
  <si>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</si>
  <si>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</si>
  <si>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</si>
  <si>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</si>
  <si>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</si>
  <si>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</si>
  <si>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</si>
  <si>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</si>
  <si>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</si>
  <si>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</si>
  <si>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</si>
  <si>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</si>
  <si>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</si>
  <si>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</si>
  <si>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</si>
  <si>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</si>
  <si>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</si>
  <si>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</si>
  <si>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</si>
  <si>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</si>
  <si>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</si>
  <si>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</si>
  <si>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</si>
  <si>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</si>
  <si>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</si>
  <si>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</si>
  <si>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</si>
  <si>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</si>
  <si>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</si>
  <si>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</si>
  <si>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</si>
  <si>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</si>
  <si>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</si>
  <si>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</si>
  <si>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</si>
  <si>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</si>
  <si>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</si>
  <si>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</si>
  <si>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</si>
  <si>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</si>
  <si>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</si>
  <si>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</si>
  <si>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</si>
  <si>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</si>
  <si>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</si>
  <si>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</si>
  <si>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</si>
  <si>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</si>
  <si>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</si>
  <si>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</si>
  <si>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</si>
  <si>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</si>
  <si>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</si>
  <si>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</si>
  <si>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</si>
  <si>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</si>
  <si>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</si>
  <si>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</si>
  <si>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</si>
  <si>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</si>
  <si>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</si>
  <si>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</si>
  <si>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</si>
  <si>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</si>
  <si>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</si>
  <si>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</si>
  <si>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</si>
  <si>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</si>
  <si>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</si>
  <si>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</si>
  <si>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</si>
  <si>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</si>
  <si>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</si>
  <si>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</si>
  <si>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</si>
  <si>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</si>
  <si>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</si>
  <si>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</si>
  <si>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</si>
  <si>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</si>
  <si>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</si>
  <si>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</si>
  <si>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</si>
  <si>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</si>
  <si>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</si>
  <si>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</si>
  <si>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</si>
  <si>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</si>
  <si>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</si>
  <si>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</si>
  <si>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</si>
  <si>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</si>
  <si>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</si>
  <si>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</si>
  <si>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</si>
  <si>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</si>
  <si>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</si>
  <si>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</si>
  <si>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</si>
  <si>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</si>
  <si>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</si>
  <si>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</si>
  <si>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</si>
  <si>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</si>
  <si>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</si>
  <si>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</si>
  <si>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</si>
  <si>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</si>
  <si>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</si>
  <si>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</si>
  <si>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</si>
  <si>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</si>
  <si>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</si>
  <si>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</si>
  <si>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</si>
  <si>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</si>
  <si>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</si>
  <si>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</si>
  <si>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</si>
  <si>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</si>
  <si>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</si>
  <si>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</si>
  <si>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</si>
  <si>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</si>
  <si>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</si>
  <si>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</si>
  <si>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</si>
  <si>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</si>
  <si>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</si>
  <si>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</si>
  <si>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</si>
  <si>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</si>
  <si>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</si>
  <si>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</si>
  <si>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</si>
  <si>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</si>
  <si>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</si>
  <si>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</si>
  <si>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</si>
  <si>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</si>
  <si>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</si>
  <si>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</si>
  <si>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</si>
  <si>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</si>
  <si>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</si>
  <si>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</si>
  <si>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</si>
  <si>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</si>
  <si>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</si>
  <si>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</si>
  <si>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</si>
  <si>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</si>
  <si>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</si>
  <si>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</si>
  <si>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</si>
  <si>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</si>
  <si>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</si>
  <si>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</si>
  <si>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</si>
  <si>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</si>
  <si>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</si>
  <si>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</si>
  <si>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</si>
  <si>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</si>
  <si>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</si>
  <si>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</si>
  <si>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</si>
  <si>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</si>
  <si>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</si>
  <si>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</si>
  <si>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</si>
  <si>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</si>
  <si>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</si>
  <si>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</si>
  <si>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</si>
  <si>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</si>
  <si>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</si>
  <si>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</si>
  <si>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</si>
  <si>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</si>
  <si>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</si>
  <si>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</si>
  <si>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</si>
  <si>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</si>
  <si>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</si>
  <si>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</si>
  <si>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</si>
  <si>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</si>
  <si>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</si>
  <si>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</si>
  <si>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</si>
  <si>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</si>
  <si>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</si>
  <si>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</si>
  <si>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</si>
  <si>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</si>
  <si>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</si>
  <si>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</si>
  <si>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</si>
  <si>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</si>
  <si>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</si>
  <si>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</si>
  <si>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</si>
  <si>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</si>
  <si>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</si>
  <si>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</si>
  <si>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</si>
  <si>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</si>
  <si>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</si>
  <si>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</si>
  <si>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</si>
  <si>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</si>
  <si>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</si>
  <si>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</si>
  <si>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</si>
  <si>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</si>
  <si>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</si>
  <si>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</si>
  <si>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</si>
  <si>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</si>
  <si>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</si>
  <si>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</si>
  <si>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</si>
  <si>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</si>
  <si>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</si>
  <si>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</si>
  <si>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</si>
  <si>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</si>
  <si>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</si>
  <si>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</si>
  <si>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</si>
  <si>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</si>
  <si>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</si>
  <si>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</si>
  <si>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</si>
  <si>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</si>
  <si>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</si>
  <si>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</si>
  <si>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</si>
  <si>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</si>
  <si>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</si>
  <si>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</si>
  <si>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</si>
  <si>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</si>
  <si>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</si>
  <si>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</si>
  <si>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</si>
  <si>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</si>
  <si>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</si>
  <si>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</si>
  <si>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</si>
  <si>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</si>
  <si>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</si>
  <si>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</si>
  <si>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</si>
  <si>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</si>
  <si>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</si>
  <si>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</si>
  <si>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</si>
  <si>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</si>
  <si>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</si>
  <si>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</si>
  <si>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</si>
  <si>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</si>
  <si>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</si>
  <si>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</si>
  <si>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</si>
  <si>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</si>
  <si>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</si>
  <si>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</si>
  <si>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</si>
  <si>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</si>
  <si>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</si>
  <si>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</si>
  <si>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</si>
  <si>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</si>
  <si>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</si>
  <si>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</si>
  <si>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</si>
  <si>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</si>
  <si>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</si>
  <si>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</si>
  <si>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</si>
  <si>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</si>
  <si>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</si>
  <si>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</si>
  <si>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</si>
  <si>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</si>
  <si>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</si>
  <si>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</si>
  <si>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</si>
  <si>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</si>
  <si>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</si>
  <si>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</si>
  <si>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</si>
  <si>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</si>
  <si>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</si>
  <si>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</si>
  <si>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</si>
  <si>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</si>
  <si>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</si>
  <si>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</si>
  <si>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</si>
  <si>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</si>
  <si>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</si>
  <si>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</si>
  <si>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</si>
  <si>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</si>
  <si>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</si>
  <si>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</si>
  <si>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</si>
  <si>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</si>
  <si>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</si>
  <si>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</si>
  <si>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</si>
  <si>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</si>
  <si>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</si>
  <si>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</si>
  <si>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</si>
  <si>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</si>
  <si>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</si>
  <si>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</si>
  <si>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</si>
  <si>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</si>
  <si>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</si>
  <si>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</si>
  <si>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</si>
  <si>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</si>
  <si>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</si>
  <si>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</si>
  <si>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</si>
  <si>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</si>
  <si>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</si>
  <si>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</si>
  <si>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</si>
  <si>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</si>
  <si>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</si>
  <si>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</si>
  <si>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</si>
  <si>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</si>
  <si>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</si>
  <si>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</si>
  <si>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</si>
  <si>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</si>
  <si>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</si>
  <si>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</si>
  <si>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</si>
  <si>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</si>
  <si>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</si>
  <si>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</si>
  <si>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</si>
  <si>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</si>
  <si>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</si>
  <si>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</si>
  <si>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</si>
  <si>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</si>
  <si>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</si>
  <si>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</si>
  <si>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</si>
  <si>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</si>
  <si>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</si>
  <si>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</si>
  <si>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</si>
  <si>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</si>
  <si>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</si>
  <si>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</si>
  <si>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</si>
  <si>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</si>
  <si>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</si>
  <si>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</si>
  <si>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</si>
  <si>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</si>
  <si>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</si>
  <si>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</si>
  <si>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</si>
  <si>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</si>
  <si>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</si>
  <si>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</si>
  <si>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</si>
  <si>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</si>
  <si>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</si>
  <si>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</si>
  <si>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</si>
  <si>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</si>
  <si>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</si>
  <si>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</si>
  <si>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</si>
  <si>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</si>
  <si>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</si>
  <si>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</si>
  <si>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</si>
  <si>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</si>
  <si>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</si>
  <si>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</si>
  <si>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</si>
  <si>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</si>
  <si>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</si>
  <si>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</si>
  <si>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</si>
  <si>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</si>
  <si>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</si>
  <si>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</si>
  <si>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</si>
  <si>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</si>
  <si>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</si>
  <si>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</si>
  <si>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</si>
  <si>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</si>
  <si>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</si>
  <si>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</si>
  <si>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</si>
  <si>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</si>
  <si>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</si>
  <si>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</si>
  <si>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</si>
  <si>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</si>
  <si>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</si>
  <si>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</si>
  <si>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</si>
  <si>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</si>
  <si>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</si>
  <si>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</si>
  <si>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</si>
  <si>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</si>
  <si>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</si>
  <si>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</si>
  <si>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</si>
  <si>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</si>
  <si>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</si>
  <si>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</si>
  <si>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</si>
  <si>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</si>
  <si>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</si>
  <si>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</si>
  <si>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</si>
  <si>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</si>
  <si>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</si>
  <si>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</si>
  <si>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</si>
  <si>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</si>
  <si>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</si>
  <si>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</si>
  <si>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</si>
  <si>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</si>
  <si>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</si>
  <si>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</si>
  <si>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</si>
  <si>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</si>
  <si>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</si>
  <si>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</si>
  <si>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</si>
  <si>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</si>
  <si>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</si>
  <si>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</si>
  <si>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</si>
  <si>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</si>
  <si>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</si>
  <si>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</si>
  <si>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</si>
  <si>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</si>
  <si>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</si>
  <si>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</si>
  <si>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</si>
  <si>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</si>
  <si>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</si>
  <si>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</si>
  <si>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</si>
  <si>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</si>
  <si>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</si>
  <si>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</si>
  <si>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</si>
  <si>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</si>
  <si>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</si>
  <si>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</si>
  <si>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</si>
  <si>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</si>
  <si>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</si>
  <si>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</si>
  <si>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</si>
  <si>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</si>
  <si>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</si>
  <si>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</si>
  <si>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</si>
  <si>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</si>
  <si>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</si>
  <si>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</si>
  <si>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</si>
  <si>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</si>
  <si>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</si>
  <si>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</si>
  <si>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</si>
  <si>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</si>
  <si>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</si>
  <si>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</si>
  <si>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</si>
  <si>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</si>
  <si>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</si>
  <si>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</si>
  <si>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</si>
  <si>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</si>
  <si>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</si>
  <si>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</si>
  <si>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</si>
  <si>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</si>
  <si>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</si>
  <si>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</si>
  <si>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</si>
  <si>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</si>
  <si>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</si>
  <si>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</si>
  <si>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</si>
  <si>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</si>
  <si>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</si>
  <si>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</si>
  <si>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</si>
  <si>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</si>
  <si>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</si>
  <si>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</si>
  <si>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</si>
  <si>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</si>
  <si>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</si>
  <si>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</si>
  <si>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</si>
  <si>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</si>
  <si>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</si>
  <si>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</si>
  <si>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</si>
  <si>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</si>
  <si>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</si>
  <si>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</si>
  <si>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</si>
  <si>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</si>
  <si>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</si>
  <si>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</si>
  <si>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</si>
  <si>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</si>
  <si>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</si>
  <si>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</si>
  <si>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</si>
  <si>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</si>
  <si>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</si>
  <si>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</si>
  <si>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</si>
  <si>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</si>
  <si>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</si>
  <si>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</si>
  <si>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</si>
  <si>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</si>
  <si>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</si>
  <si>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</si>
  <si>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</si>
  <si>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</si>
  <si>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</si>
  <si>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</si>
  <si>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</si>
  <si>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</si>
  <si>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</si>
  <si>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</si>
  <si>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</si>
  <si>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</si>
  <si>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</si>
  <si>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</si>
  <si>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</si>
  <si>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</si>
  <si>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</si>
  <si>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</si>
  <si>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</si>
  <si>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</si>
  <si>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</si>
  <si>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</si>
  <si>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</si>
  <si>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</si>
  <si>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</si>
  <si>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</si>
  <si>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</si>
  <si>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</si>
  <si>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</si>
  <si>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</si>
  <si>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</si>
  <si>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</si>
  <si>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</si>
  <si>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</si>
  <si>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</si>
  <si>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</si>
  <si>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</si>
  <si>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</si>
  <si>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</si>
  <si>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</si>
  <si>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</si>
  <si>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</si>
  <si>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</si>
  <si>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</si>
  <si>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</si>
  <si>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</si>
  <si>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</si>
  <si>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</si>
  <si>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</si>
  <si>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</si>
  <si>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</si>
  <si>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</si>
  <si>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</si>
  <si>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</si>
  <si>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</si>
  <si>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</si>
  <si>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</si>
  <si>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</si>
  <si>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</si>
  <si>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</si>
  <si>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</si>
  <si>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</si>
  <si>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</si>
  <si>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</si>
  <si>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</si>
  <si>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</si>
  <si>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</si>
  <si>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</si>
  <si>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</si>
  <si>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</si>
  <si>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</si>
  <si>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</si>
  <si>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</si>
  <si>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</si>
  <si>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</si>
  <si>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</si>
  <si>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</si>
  <si>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</si>
  <si>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</si>
  <si>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</si>
  <si>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</si>
  <si>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</si>
  <si>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</si>
  <si>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</si>
  <si>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</si>
  <si>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</si>
  <si>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</si>
  <si>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</si>
  <si>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</si>
  <si>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</si>
  <si>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</si>
  <si>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</si>
  <si>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</si>
  <si>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</si>
  <si>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</si>
  <si>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</si>
  <si>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</si>
  <si>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</si>
  <si>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</si>
  <si>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</si>
  <si>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</si>
  <si>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</si>
  <si>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</si>
  <si>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</si>
  <si>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</si>
  <si>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</si>
  <si>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</si>
  <si>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</si>
  <si>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</si>
  <si>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</si>
  <si>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</si>
  <si>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</si>
  <si>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</si>
  <si>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</si>
  <si>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</si>
  <si>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</si>
  <si>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</si>
  <si>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</si>
  <si>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</si>
  <si>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</si>
  <si>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</si>
  <si>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</si>
  <si>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</si>
  <si>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</si>
  <si>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</si>
  <si>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</si>
  <si>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</si>
  <si>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</si>
  <si>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</si>
  <si>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</si>
  <si>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</si>
  <si>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</si>
  <si>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</si>
  <si>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</si>
  <si>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</si>
  <si>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</si>
  <si>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</si>
  <si>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</si>
  <si>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</si>
  <si>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</si>
  <si>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</si>
  <si>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</si>
  <si>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</si>
  <si>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</si>
  <si>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</si>
  <si>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</si>
  <si>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</si>
  <si>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</si>
  <si>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</si>
  <si>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</si>
  <si>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</si>
  <si>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</si>
  <si>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</si>
  <si>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</si>
  <si>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</si>
  <si>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</si>
  <si>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</si>
  <si>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</si>
  <si>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</si>
  <si>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</si>
  <si>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</si>
  <si>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</si>
  <si>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</si>
  <si>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</si>
  <si>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</si>
  <si>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</si>
  <si>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</si>
  <si>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</si>
  <si>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</si>
  <si>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</si>
  <si>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</si>
  <si>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</si>
  <si>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</si>
  <si>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</si>
  <si>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</si>
  <si>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</si>
  <si>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</si>
  <si>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</si>
  <si>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</si>
  <si>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</si>
  <si>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</si>
  <si>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</si>
  <si>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</si>
  <si>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</si>
  <si>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</si>
  <si>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</si>
  <si>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</si>
  <si>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</si>
  <si>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</si>
  <si>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</si>
  <si>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</si>
  <si>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</si>
  <si>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</si>
  <si>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</si>
  <si>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</si>
  <si>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</si>
  <si>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</si>
  <si>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</si>
  <si>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</si>
  <si>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</si>
  <si>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</si>
  <si>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</si>
  <si>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</si>
  <si>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</si>
  <si>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</si>
  <si>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</si>
  <si>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</si>
  <si>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</si>
  <si>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</si>
  <si>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</si>
  <si>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</si>
  <si>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</si>
  <si>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</si>
  <si>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</si>
  <si>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</si>
  <si>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</si>
  <si>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</si>
  <si>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</si>
  <si>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</si>
  <si>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</si>
  <si>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</si>
  <si>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</si>
  <si>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</si>
  <si>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</si>
  <si>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</si>
  <si>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</si>
  <si>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</si>
  <si>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</si>
  <si>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</si>
  <si>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</si>
  <si>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</si>
  <si>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</si>
  <si>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</si>
  <si>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</si>
  <si>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</si>
  <si>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</si>
  <si>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</si>
  <si>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</si>
  <si>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</si>
  <si>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</si>
  <si>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</si>
  <si>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</si>
  <si>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</si>
  <si>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</si>
  <si>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</si>
  <si>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</si>
  <si>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</si>
  <si>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</si>
  <si>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</si>
  <si>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</si>
  <si>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</si>
  <si>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</si>
  <si>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</si>
  <si>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</si>
  <si>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</si>
  <si>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</si>
  <si>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</si>
  <si>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</si>
  <si>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</si>
  <si>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</si>
  <si>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</si>
  <si>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</si>
  <si>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</si>
  <si>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</si>
  <si>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</si>
  <si>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</si>
  <si>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</si>
  <si>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</si>
  <si>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</si>
  <si>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</si>
  <si>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</si>
  <si>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</si>
  <si>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</si>
  <si>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</si>
  <si>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</si>
  <si>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</si>
  <si>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</si>
  <si>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</si>
  <si>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</si>
  <si>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</si>
  <si>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</si>
  <si>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</si>
  <si>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</si>
  <si>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</si>
  <si>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</si>
  <si>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</si>
  <si>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</si>
  <si>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</si>
  <si>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</si>
  <si>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</si>
  <si>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</si>
  <si>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</si>
  <si>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</si>
  <si>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</si>
  <si>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</si>
  <si>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</si>
  <si>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</si>
  <si>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</si>
  <si>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</si>
  <si>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</si>
  <si>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</si>
  <si>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</si>
  <si>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</si>
  <si>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</si>
  <si>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</si>
  <si>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</si>
  <si>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</si>
  <si>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</si>
  <si>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</si>
  <si>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</si>
  <si>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</si>
  <si>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</si>
  <si>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</si>
  <si>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</si>
  <si>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</si>
  <si>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</si>
  <si>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</si>
  <si>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</si>
  <si>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</si>
  <si>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</si>
  <si>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</si>
  <si>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</si>
  <si>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</si>
  <si>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</si>
  <si>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</si>
  <si>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</si>
  <si>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</si>
  <si>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</si>
  <si>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</si>
  <si>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</si>
  <si>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</si>
  <si>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</si>
  <si>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</si>
  <si>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</si>
  <si>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</si>
  <si>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</si>
  <si>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</si>
  <si>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</si>
  <si>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</si>
  <si>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</si>
  <si>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</si>
  <si>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</si>
  <si>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</si>
  <si>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</si>
  <si>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</si>
  <si>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</si>
  <si>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</si>
  <si>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</si>
  <si>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</si>
  <si>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</si>
  <si>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</si>
  <si>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</si>
  <si>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</si>
  <si>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</si>
  <si>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</si>
  <si>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</si>
  <si>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</si>
  <si>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</si>
  <si>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</si>
  <si>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</si>
  <si>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</si>
  <si>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</si>
  <si>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</si>
  <si>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</si>
  <si>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</si>
  <si>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</si>
  <si>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</si>
  <si>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</si>
  <si>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</si>
  <si>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</si>
  <si>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</si>
  <si>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</si>
  <si>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</si>
  <si>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</si>
  <si>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</si>
  <si>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</si>
  <si>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</si>
  <si>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</si>
  <si>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</si>
  <si>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</si>
  <si>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</si>
  <si>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</si>
  <si>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</si>
  <si>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</si>
  <si>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</si>
  <si>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</si>
  <si>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</si>
  <si>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</si>
  <si>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</si>
  <si>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</si>
  <si>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</si>
  <si>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</si>
  <si>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</si>
  <si>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</si>
  <si>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</si>
  <si>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</si>
  <si>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</si>
  <si>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</si>
  <si>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</si>
  <si>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</si>
  <si>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</si>
  <si>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</si>
  <si>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</si>
  <si>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</si>
  <si>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</si>
  <si>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</si>
  <si>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</si>
  <si>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</si>
  <si>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</si>
  <si>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</si>
  <si>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</si>
  <si>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</si>
  <si>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</si>
  <si>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</si>
  <si>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</si>
  <si>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</si>
  <si>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</si>
  <si>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</si>
  <si>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</si>
  <si>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</si>
  <si>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</si>
  <si>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</si>
  <si>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</si>
  <si>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</si>
  <si>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</si>
  <si>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</si>
  <si>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</si>
  <si>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</si>
  <si>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</si>
  <si>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</si>
  <si>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</si>
  <si>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</si>
  <si>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</si>
  <si>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</si>
  <si>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</si>
  <si>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</si>
  <si>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</si>
  <si>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</si>
  <si>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</si>
  <si>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</si>
  <si>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</si>
  <si>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</si>
  <si>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</si>
  <si>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</si>
  <si>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</si>
  <si>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</si>
  <si>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</si>
  <si>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</si>
  <si>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</si>
  <si>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</si>
  <si>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</si>
  <si>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</si>
  <si>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</si>
  <si>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</si>
  <si>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</si>
  <si>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</si>
  <si>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</si>
  <si>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</si>
  <si>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</si>
  <si>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</si>
  <si>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</si>
  <si>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</si>
  <si>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</si>
  <si>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</si>
  <si>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</si>
  <si>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</si>
  <si>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</si>
  <si>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</si>
  <si>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</si>
  <si>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</si>
  <si>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</si>
  <si>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</si>
  <si>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</si>
  <si>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</si>
  <si>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</si>
  <si>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</si>
  <si>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</si>
  <si>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</si>
  <si>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</si>
  <si>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</si>
  <si>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</si>
  <si>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</si>
  <si>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</si>
  <si>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</si>
  <si>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</si>
  <si>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</si>
  <si>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</si>
  <si>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</si>
  <si>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</si>
  <si>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</si>
  <si>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</si>
  <si>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</si>
  <si>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</si>
  <si>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</si>
  <si>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</si>
  <si>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</si>
  <si>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</si>
  <si>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</si>
  <si>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</si>
  <si>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</si>
  <si>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</si>
  <si>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</si>
  <si>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</si>
  <si>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</si>
  <si>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</si>
  <si>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</si>
  <si>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</si>
  <si>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</si>
  <si>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</si>
  <si>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</si>
  <si>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</si>
  <si>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</si>
  <si>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</si>
  <si>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</si>
  <si>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</si>
  <si>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</si>
  <si>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</si>
  <si>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</si>
  <si>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</si>
  <si>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</si>
  <si>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</si>
  <si>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</si>
  <si>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</si>
  <si>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</si>
  <si>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</si>
  <si>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</si>
  <si>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</si>
  <si>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</si>
  <si>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</si>
  <si>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</si>
  <si>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</si>
  <si>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</si>
  <si>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</si>
  <si>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</si>
  <si>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</si>
  <si>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</si>
  <si>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</si>
  <si>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</si>
  <si>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</si>
  <si>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</si>
  <si>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</si>
  <si>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</si>
  <si>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</si>
  <si>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</si>
  <si>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</si>
  <si>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</si>
  <si>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</si>
  <si>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</si>
  <si>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</si>
  <si>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</si>
  <si>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</si>
  <si>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</si>
  <si>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</si>
  <si>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</si>
  <si>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</si>
  <si>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</si>
  <si>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</si>
  <si>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</si>
  <si>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</si>
  <si>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</si>
  <si>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</si>
  <si>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</si>
  <si>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</si>
  <si>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</si>
  <si>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</si>
  <si>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</si>
  <si>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</si>
  <si>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</si>
  <si>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</si>
  <si>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</si>
  <si>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</si>
  <si>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</si>
  <si>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</si>
  <si>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</si>
  <si>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</si>
  <si>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</si>
  <si>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</si>
  <si>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</si>
  <si>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</si>
  <si>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</si>
  <si>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</si>
  <si>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</si>
  <si>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</si>
  <si>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</si>
  <si>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</si>
  <si>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</si>
  <si>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</si>
  <si>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</si>
  <si>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</si>
  <si>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</si>
  <si>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</si>
  <si>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</si>
  <si>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</si>
  <si>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</si>
  <si>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</si>
  <si>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</si>
  <si>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</si>
  <si>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</si>
  <si>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</si>
  <si>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</si>
  <si>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</si>
  <si>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</si>
  <si>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</si>
  <si>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</si>
  <si>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</si>
  <si>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</si>
  <si>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</si>
  <si>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</si>
  <si>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</si>
  <si>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</si>
  <si>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</si>
  <si>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</si>
  <si>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</si>
  <si>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</si>
  <si>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</si>
  <si>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</si>
  <si>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</si>
  <si>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</si>
  <si>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</si>
  <si>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</si>
  <si>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</si>
  <si>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</si>
  <si>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</si>
  <si>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</si>
  <si>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</si>
  <si>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</si>
  <si>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</si>
  <si>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</si>
  <si>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</si>
  <si>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</si>
  <si>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</si>
  <si>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</si>
  <si>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</si>
  <si>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</si>
  <si>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</si>
  <si>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</si>
  <si>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</si>
  <si>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</si>
  <si>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</si>
  <si>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</si>
  <si>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</si>
  <si>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</si>
  <si>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</si>
  <si>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</si>
  <si>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</si>
  <si>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</si>
  <si>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</si>
  <si>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</si>
  <si>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</si>
  <si>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</si>
  <si>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</si>
  <si>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</si>
  <si>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</si>
  <si>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</si>
  <si>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</si>
  <si>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</si>
  <si>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</si>
  <si>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</si>
  <si>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</si>
  <si>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</si>
  <si>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</si>
  <si>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</si>
  <si>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</si>
  <si>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</si>
  <si>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</si>
  <si>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</si>
  <si>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</si>
  <si>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</si>
  <si>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</si>
  <si>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</si>
  <si>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</si>
  <si>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</si>
  <si>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</si>
  <si>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</si>
  <si>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</si>
  <si>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</si>
  <si>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</si>
  <si>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</si>
  <si>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</si>
  <si>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</si>
  <si>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</si>
  <si>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</si>
  <si>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</si>
  <si>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</si>
  <si>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</si>
  <si>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</si>
  <si>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</si>
  <si>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</si>
  <si>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</si>
  <si>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</si>
  <si>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</si>
  <si>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</si>
  <si>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</si>
  <si>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</si>
  <si>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</si>
  <si>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</si>
  <si>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</si>
  <si>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</si>
  <si>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</si>
  <si>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</si>
  <si>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</si>
  <si>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</si>
  <si>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</si>
  <si>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</si>
  <si>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</si>
  <si>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</si>
  <si>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</si>
  <si>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</si>
  <si>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</si>
  <si>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</si>
  <si>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</si>
  <si>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</si>
  <si>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</si>
  <si>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</si>
  <si>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</si>
  <si>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</si>
  <si>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</si>
  <si>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</si>
  <si>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</si>
  <si>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</si>
  <si>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</si>
  <si>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</si>
  <si>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</si>
  <si>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</si>
  <si>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</si>
  <si>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</si>
  <si>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</si>
  <si>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</si>
  <si>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</si>
  <si>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</si>
  <si>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</si>
  <si>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</si>
  <si>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</si>
  <si>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</si>
  <si>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</si>
  <si>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</si>
  <si>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</si>
  <si>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</si>
  <si>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</si>
  <si>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</si>
  <si>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</si>
  <si>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</si>
  <si>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</si>
  <si>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</si>
  <si>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</si>
  <si>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</si>
  <si>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</si>
  <si>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</si>
  <si>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</si>
  <si>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</si>
  <si>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</si>
  <si>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</si>
  <si>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</si>
  <si>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</si>
  <si>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</si>
  <si>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</si>
  <si>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</si>
  <si>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</si>
  <si>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</si>
  <si>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</si>
  <si>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</si>
  <si>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</si>
  <si>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</si>
  <si>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</si>
  <si>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</si>
  <si>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</si>
  <si>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</si>
  <si>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</si>
  <si>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</si>
  <si>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</si>
  <si>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</si>
  <si>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</si>
  <si>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</si>
  <si>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</si>
  <si>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</si>
  <si>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</si>
  <si>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</si>
  <si>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</si>
  <si>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</si>
  <si>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</si>
  <si>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</si>
  <si>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</si>
  <si>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</si>
  <si>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</si>
  <si>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</si>
  <si>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</si>
  <si>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</si>
  <si>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</si>
  <si>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</si>
  <si>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</si>
  <si>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</si>
  <si>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</si>
  <si>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</si>
  <si>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</si>
  <si>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</si>
  <si>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</si>
  <si>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</si>
  <si>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</si>
  <si>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</si>
  <si>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</si>
  <si>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</si>
  <si>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</si>
  <si>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</si>
  <si>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</si>
  <si>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</si>
  <si>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</si>
  <si>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</si>
  <si>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</si>
  <si>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</si>
  <si>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</si>
  <si>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</si>
  <si>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</si>
  <si>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</si>
  <si>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</si>
  <si>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</si>
  <si>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</si>
  <si>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</si>
  <si>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</si>
  <si>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</si>
  <si>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</si>
  <si>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</si>
  <si>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</si>
  <si>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</si>
  <si>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</si>
  <si>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</si>
  <si>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</si>
  <si>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</si>
  <si>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</si>
  <si>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</si>
  <si>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</si>
  <si>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</si>
  <si>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</si>
  <si>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</si>
  <si>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</si>
  <si>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</si>
  <si>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</si>
  <si>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</si>
  <si>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</si>
  <si>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</si>
  <si>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</si>
  <si>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</si>
  <si>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</si>
  <si>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</si>
  <si>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</si>
  <si>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</si>
  <si>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</si>
  <si>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</si>
  <si>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</si>
  <si>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</si>
  <si>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</si>
  <si>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</si>
  <si>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</si>
  <si>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</si>
  <si>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</si>
  <si>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</si>
  <si>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</si>
  <si>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</si>
  <si>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</si>
  <si>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</si>
  <si>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</si>
  <si>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</si>
  <si>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</si>
  <si>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</si>
  <si>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</si>
  <si>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</si>
  <si>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</si>
  <si>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</si>
  <si>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</si>
  <si>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</si>
  <si>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</si>
  <si>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</si>
  <si>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</si>
  <si>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</si>
  <si>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</si>
  <si>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</si>
  <si>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</si>
  <si>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</si>
  <si>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</si>
  <si>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</si>
  <si>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</si>
  <si>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</si>
  <si>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</si>
  <si>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</si>
  <si>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</si>
  <si>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</si>
  <si>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</si>
  <si>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</si>
  <si>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</si>
  <si>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</si>
  <si>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</si>
  <si>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</si>
  <si>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</si>
  <si>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</si>
  <si>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</si>
  <si>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</si>
  <si>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</si>
  <si>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</si>
  <si>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</si>
  <si>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</si>
  <si>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</si>
  <si>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</si>
  <si>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</si>
  <si>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</si>
  <si>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</si>
  <si>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</si>
  <si>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</si>
  <si>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</si>
  <si>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</si>
  <si>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</si>
  <si>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</si>
  <si>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</si>
  <si>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</si>
  <si>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</si>
  <si>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</si>
  <si>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</si>
  <si>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</si>
  <si>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</si>
  <si>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</si>
  <si>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</si>
  <si>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</si>
  <si>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</si>
  <si>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</si>
  <si>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</si>
  <si>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</si>
  <si>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</si>
  <si>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</si>
  <si>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</si>
  <si>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</si>
  <si>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</si>
  <si>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</si>
  <si>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</si>
  <si>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</si>
  <si>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</si>
  <si>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</si>
  <si>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</si>
  <si>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</si>
  <si>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</si>
  <si>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</si>
  <si>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</si>
  <si>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</si>
  <si>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</si>
  <si>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</si>
  <si>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</si>
  <si>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</si>
  <si>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</si>
  <si>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</si>
  <si>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</si>
  <si>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</si>
  <si>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</si>
  <si>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</si>
  <si>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</si>
  <si>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</si>
  <si>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</si>
  <si>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</si>
  <si>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</si>
  <si>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</si>
  <si>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</si>
  <si>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</si>
  <si>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</si>
  <si>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</si>
  <si>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</si>
  <si>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</si>
  <si>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</si>
  <si>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</si>
  <si>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</si>
  <si>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</si>
  <si>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</si>
  <si>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</si>
  <si>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</si>
  <si>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</si>
  <si>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</si>
  <si>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</si>
  <si>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</si>
  <si>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</si>
  <si>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</si>
  <si>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</si>
  <si>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</si>
  <si>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</si>
  <si>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</si>
  <si>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</si>
  <si>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</si>
  <si>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</si>
  <si>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</si>
  <si>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</si>
  <si>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</si>
  <si>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</si>
  <si>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</si>
  <si>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</si>
  <si>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</si>
  <si>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</si>
  <si>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</si>
  <si>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</si>
  <si>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</si>
  <si>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</si>
  <si>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</si>
  <si>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</si>
  <si>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</si>
  <si>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</si>
  <si>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</si>
  <si>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</si>
  <si>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</si>
  <si>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</si>
  <si>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</si>
  <si>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</si>
  <si>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</si>
  <si>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</si>
  <si>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</si>
  <si>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</si>
  <si>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</si>
  <si>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</si>
  <si>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</si>
  <si>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</si>
  <si>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</si>
  <si>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</si>
  <si>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</si>
  <si>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</si>
  <si>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</si>
  <si>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</si>
  <si>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</si>
  <si>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</si>
  <si>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</si>
  <si>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</si>
  <si>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</si>
  <si>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</si>
  <si>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</si>
  <si>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</si>
  <si>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</si>
  <si>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</si>
  <si>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</si>
  <si>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</si>
  <si>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</si>
  <si>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</si>
  <si>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</si>
  <si>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</si>
  <si>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</si>
  <si>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</si>
  <si>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</si>
  <si>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</si>
  <si>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</si>
  <si>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</si>
  <si>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</si>
  <si>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</si>
  <si>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</si>
  <si>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</si>
  <si>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</si>
  <si>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</si>
  <si>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</si>
  <si>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</si>
  <si>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</si>
  <si>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</si>
  <si>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</si>
  <si>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</si>
  <si>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</si>
  <si>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</si>
  <si>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</si>
  <si>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</si>
  <si>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</si>
  <si>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</si>
  <si>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</si>
  <si>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</si>
  <si>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</si>
  <si>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</si>
  <si>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</si>
  <si>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</si>
  <si>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</si>
  <si>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</si>
  <si>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</si>
  <si>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</si>
  <si>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</si>
  <si>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</si>
  <si>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</si>
  <si>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</si>
  <si>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</si>
  <si>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</si>
  <si>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</si>
  <si>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</si>
  <si>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</si>
  <si>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</si>
  <si>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</si>
  <si>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</si>
  <si>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</si>
  <si>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</si>
  <si>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</si>
  <si>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</si>
  <si>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</si>
  <si>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</si>
  <si>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</si>
  <si>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</si>
  <si>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</si>
  <si>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</si>
  <si>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</si>
  <si>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</si>
  <si>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</si>
  <si>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</si>
  <si>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</si>
  <si>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</si>
  <si>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</si>
  <si>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</si>
  <si>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</si>
  <si>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</si>
  <si>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</si>
  <si>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</si>
  <si>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</si>
  <si>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</si>
  <si>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</si>
  <si>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</si>
  <si>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</si>
  <si>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</si>
  <si>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</si>
  <si>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</si>
  <si>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</si>
  <si>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</si>
  <si>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</si>
  <si>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</si>
  <si>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</si>
  <si>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</si>
  <si>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</si>
  <si>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</si>
  <si>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</si>
  <si>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</si>
  <si>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</si>
  <si>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</si>
  <si>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</si>
  <si>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</si>
  <si>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</si>
  <si>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</si>
  <si>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</si>
  <si>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</si>
  <si>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</si>
  <si>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</si>
  <si>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</si>
  <si>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</si>
  <si>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</si>
  <si>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</si>
  <si>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</si>
  <si>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</si>
  <si>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</si>
  <si>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</si>
  <si>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</si>
  <si>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</si>
  <si>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</si>
  <si>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</si>
  <si>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</si>
  <si>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</si>
  <si>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</si>
  <si>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</si>
  <si>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</si>
  <si>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</si>
  <si>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</si>
  <si>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</si>
  <si>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</si>
  <si>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</si>
  <si>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</si>
  <si>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</si>
  <si>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</si>
  <si>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</si>
  <si>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</si>
  <si>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</si>
  <si>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</si>
  <si>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</si>
  <si>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</si>
  <si>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</si>
  <si>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</si>
  <si>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</si>
  <si>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</si>
  <si>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</si>
  <si>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</si>
  <si>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</si>
  <si>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</si>
  <si>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</si>
  <si>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</si>
  <si>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</si>
  <si>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</si>
  <si>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</si>
  <si>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</si>
  <si>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</si>
  <si>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</si>
  <si>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</si>
  <si>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</si>
  <si>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</si>
  <si>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</si>
  <si>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</si>
  <si>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</si>
  <si>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</si>
  <si>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</si>
  <si>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</si>
  <si>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</si>
  <si>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</si>
  <si>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</si>
  <si>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</si>
  <si>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</si>
  <si>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</si>
  <si>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</si>
  <si>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</si>
  <si>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</si>
  <si>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</si>
  <si>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</si>
  <si>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</si>
  <si>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</si>
  <si>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</si>
  <si>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</si>
  <si>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</si>
  <si>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</si>
  <si>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</si>
  <si>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</si>
  <si>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</si>
  <si>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</si>
  <si>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</si>
  <si>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</si>
  <si>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</si>
  <si>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</si>
  <si>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</si>
  <si>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</si>
  <si>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</si>
  <si>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</si>
  <si>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</si>
  <si>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</si>
  <si>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</si>
  <si>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</si>
  <si>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</si>
  <si>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</si>
  <si>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</si>
  <si>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</si>
  <si>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</si>
  <si>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</si>
  <si>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</si>
  <si>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</si>
  <si>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</si>
  <si>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</si>
  <si>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</si>
  <si>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</si>
  <si>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</si>
  <si>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</si>
  <si>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</si>
  <si>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</si>
  <si>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</si>
  <si>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</si>
  <si>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</si>
  <si>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</si>
  <si>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</si>
  <si>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</si>
  <si>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</si>
  <si>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</si>
  <si>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</si>
  <si>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</si>
  <si>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</si>
  <si>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</si>
  <si>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</si>
  <si>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</si>
  <si>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</si>
  <si>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</si>
  <si>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</si>
  <si>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</si>
  <si>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</si>
  <si>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</si>
  <si>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</si>
  <si>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</si>
  <si>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</si>
  <si>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</si>
  <si>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</si>
  <si>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</si>
  <si>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</si>
  <si>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</si>
  <si>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</si>
  <si>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</si>
  <si>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</si>
  <si>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</si>
  <si>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</si>
  <si>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</si>
  <si>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</si>
  <si>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</si>
  <si>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</si>
  <si>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</si>
  <si>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</si>
  <si>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</si>
  <si>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</si>
  <si>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</si>
  <si>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</si>
  <si>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</si>
  <si>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</si>
  <si>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</si>
  <si>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</si>
  <si>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</si>
  <si>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</si>
  <si>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</si>
  <si>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</si>
  <si>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</si>
  <si>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</si>
  <si>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</si>
  <si>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</si>
  <si>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</si>
  <si>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</si>
  <si>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</si>
  <si>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</si>
  <si>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</si>
  <si>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</si>
  <si>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</si>
  <si>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</si>
  <si>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</si>
  <si>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</si>
  <si>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</si>
  <si>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</si>
  <si>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</si>
  <si>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</si>
  <si>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</si>
  <si>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</si>
  <si>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</si>
  <si>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</si>
  <si>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</si>
  <si>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</si>
  <si>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</si>
  <si>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</si>
  <si>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</si>
  <si>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</si>
  <si>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</si>
  <si>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</si>
  <si>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</si>
  <si>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</si>
  <si>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</si>
  <si>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</si>
  <si>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</si>
  <si>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</si>
  <si>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</si>
  <si>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</si>
  <si>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</si>
  <si>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</si>
  <si>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</si>
  <si>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</si>
  <si>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</si>
  <si>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</si>
  <si>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</si>
  <si>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</si>
  <si>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</si>
  <si>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</si>
  <si>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</si>
  <si>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</si>
  <si>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</si>
  <si>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</si>
  <si>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</si>
  <si>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</si>
  <si>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</si>
  <si>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</si>
  <si>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</si>
  <si>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</si>
  <si>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</si>
  <si>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</si>
  <si>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</si>
  <si>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</si>
  <si>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</si>
  <si>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</si>
  <si>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</si>
  <si>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</si>
  <si>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</si>
  <si>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</si>
  <si>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</si>
  <si>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</si>
  <si>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</si>
  <si>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</si>
  <si>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</si>
  <si>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</si>
  <si>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</si>
  <si>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</si>
  <si>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</si>
  <si>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</si>
  <si>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</si>
  <si>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</si>
  <si>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</si>
  <si>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</si>
  <si>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</si>
  <si>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</si>
  <si>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</si>
  <si>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</si>
  <si>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</si>
  <si>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</si>
  <si>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</si>
  <si>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</si>
  <si>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</si>
  <si>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</si>
  <si>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</si>
  <si>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</si>
  <si>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</si>
  <si>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</si>
  <si>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</si>
  <si>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</si>
  <si>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</si>
  <si>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</si>
  <si>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</si>
  <si>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</si>
  <si>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</si>
  <si>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</si>
  <si>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</si>
  <si>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</si>
  <si>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</si>
  <si>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</si>
  <si>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</si>
  <si>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</si>
  <si>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</si>
  <si>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</si>
  <si>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</si>
  <si>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</si>
  <si>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</si>
  <si>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</si>
  <si>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</si>
  <si>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</si>
  <si>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</si>
  <si>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</si>
  <si>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</si>
  <si>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</si>
  <si>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</si>
  <si>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</si>
  <si>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</si>
  <si>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</si>
  <si>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</si>
  <si>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</si>
  <si>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</si>
  <si>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</si>
  <si>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</si>
  <si>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</si>
  <si>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</si>
  <si>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</si>
  <si>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</si>
  <si>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</si>
  <si>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</si>
  <si>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</si>
  <si>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</si>
  <si>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</si>
  <si>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</si>
  <si>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</si>
  <si>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</si>
  <si>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</si>
  <si>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</si>
  <si>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</si>
  <si>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</si>
  <si>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</si>
  <si>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</si>
  <si>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</si>
  <si>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</si>
  <si>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</si>
  <si>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</si>
  <si>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</si>
  <si>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</si>
  <si>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</si>
  <si>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</si>
  <si>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</si>
  <si>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</si>
  <si>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</si>
  <si>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</si>
  <si>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</si>
  <si>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</si>
  <si>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</si>
  <si>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</si>
  <si>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</si>
  <si>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</si>
  <si>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</si>
  <si>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</si>
  <si>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</si>
  <si>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</si>
  <si>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</si>
  <si>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</si>
  <si>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</si>
  <si>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</si>
  <si>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</si>
  <si>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</si>
  <si>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</si>
  <si>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</si>
  <si>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</si>
  <si>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</si>
  <si>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</si>
  <si>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</si>
  <si>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</si>
  <si>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</si>
  <si>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</si>
  <si>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</si>
  <si>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</si>
  <si>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</si>
  <si>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</si>
  <si>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</si>
  <si>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</si>
  <si>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</si>
  <si>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</si>
  <si>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</si>
  <si>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</si>
  <si>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</si>
  <si>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</si>
  <si>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</si>
  <si>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</si>
  <si>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</si>
  <si>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</si>
  <si>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</si>
  <si>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</si>
  <si>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</si>
  <si>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</si>
  <si>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</si>
  <si>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</si>
  <si>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</si>
  <si>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</si>
  <si>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</si>
  <si>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</si>
  <si>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</si>
  <si>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</si>
  <si>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</si>
  <si>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</si>
  <si>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</si>
  <si>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</si>
  <si>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</si>
  <si>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</si>
  <si>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</si>
  <si>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</si>
  <si>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</si>
  <si>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</si>
  <si>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</si>
  <si>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</si>
  <si>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</si>
  <si>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</si>
  <si>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</si>
  <si>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</si>
  <si>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</si>
  <si>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</si>
  <si>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</si>
  <si>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</si>
  <si>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</si>
  <si>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</si>
  <si>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</si>
  <si>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</si>
  <si>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</si>
  <si>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</si>
  <si>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</si>
  <si>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</si>
  <si>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</si>
  <si>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</si>
  <si>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</si>
  <si>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</si>
  <si>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</si>
  <si>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</si>
  <si>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</si>
  <si>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</si>
  <si>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</si>
  <si>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</si>
  <si>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</si>
  <si>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</si>
  <si>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</si>
  <si>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</si>
  <si>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</si>
  <si>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</si>
  <si>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</si>
  <si>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</si>
  <si>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</si>
  <si>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</si>
  <si>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</si>
  <si>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</si>
  <si>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</si>
  <si>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</si>
  <si>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</si>
  <si>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</si>
  <si>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</si>
  <si>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</si>
  <si>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</si>
  <si>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</si>
  <si>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</si>
  <si>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</si>
  <si>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</si>
  <si>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</si>
  <si>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</si>
  <si>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</si>
  <si>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</si>
  <si>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</si>
  <si>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</si>
  <si>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</si>
  <si>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</si>
  <si>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</si>
  <si>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</si>
  <si>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</si>
  <si>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</si>
  <si>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</si>
  <si>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</si>
  <si>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</si>
  <si>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</si>
  <si>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</si>
  <si>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</si>
  <si>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</si>
  <si>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</si>
  <si>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</si>
  <si>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</si>
  <si>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</si>
  <si>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</si>
  <si>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</si>
  <si>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</si>
  <si>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</si>
  <si>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</si>
  <si>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</si>
  <si>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</si>
  <si>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</si>
  <si>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</si>
  <si>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</si>
  <si>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</si>
  <si>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</si>
  <si>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</si>
  <si>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</si>
  <si>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</si>
  <si>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</si>
  <si>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</si>
  <si>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</si>
  <si>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</si>
  <si>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</si>
  <si>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</si>
  <si>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</si>
  <si>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</si>
  <si>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</si>
  <si>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</si>
  <si>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</si>
  <si>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</si>
  <si>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</si>
  <si>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</si>
  <si>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</si>
  <si>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</si>
  <si>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</si>
  <si>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</si>
  <si>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</si>
  <si>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</si>
  <si>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</si>
  <si>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</si>
  <si>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</si>
  <si>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</si>
  <si>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</si>
  <si>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</si>
  <si>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</si>
  <si>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</si>
  <si>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</si>
  <si>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</si>
  <si>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</si>
  <si>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</si>
  <si>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</si>
  <si>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</si>
  <si>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</si>
  <si>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</si>
  <si>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</si>
  <si>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</si>
  <si>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</si>
  <si>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</si>
  <si>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</si>
  <si>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</si>
  <si>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</si>
  <si>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</si>
  <si>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</si>
  <si>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</si>
  <si>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</si>
  <si>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</si>
  <si>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</si>
  <si>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</si>
  <si>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</si>
  <si>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</si>
  <si>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</si>
  <si>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</si>
  <si>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</si>
  <si>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</si>
  <si>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</si>
  <si>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</si>
  <si>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</si>
  <si>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</si>
  <si>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</si>
  <si>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</si>
  <si>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</si>
  <si>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</si>
  <si>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</si>
  <si>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</si>
  <si>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</si>
  <si>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</si>
  <si>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</si>
  <si>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</si>
  <si>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</si>
  <si>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</si>
  <si>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</si>
  <si>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</si>
  <si>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</si>
  <si>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</si>
  <si>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</si>
  <si>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</si>
  <si>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</si>
  <si>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</si>
  <si>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</si>
  <si>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</si>
  <si>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</si>
  <si>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</si>
  <si>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</si>
  <si>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</si>
  <si>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</si>
  <si>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</si>
  <si>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</si>
  <si>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</si>
  <si>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</si>
  <si>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</si>
  <si>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</si>
  <si>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</si>
  <si>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</si>
  <si>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</si>
  <si>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</si>
  <si>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</si>
  <si>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</si>
  <si>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</si>
  <si>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</si>
  <si>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</si>
  <si>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</si>
  <si>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</si>
  <si>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</si>
  <si>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</si>
  <si>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</si>
  <si>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</si>
  <si>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</si>
  <si>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</si>
  <si>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</si>
  <si>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</si>
  <si>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</si>
  <si>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</si>
  <si>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</si>
  <si>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</si>
  <si>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</si>
  <si>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</si>
  <si>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</si>
  <si>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</si>
  <si>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</si>
  <si>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</si>
  <si>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</si>
  <si>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</si>
  <si>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</si>
  <si>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</si>
  <si>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</si>
  <si>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</si>
  <si>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</si>
  <si>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</si>
  <si>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</si>
  <si>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</si>
  <si>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</si>
  <si>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</si>
  <si>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</si>
  <si>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</si>
  <si>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</si>
  <si>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</si>
  <si>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</si>
  <si>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</si>
  <si>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</si>
  <si>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</si>
  <si>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</si>
  <si>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</si>
  <si>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</si>
  <si>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</si>
  <si>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</si>
  <si>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</si>
  <si>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</si>
  <si>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</si>
  <si>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</si>
  <si>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</si>
  <si>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</si>
  <si>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</si>
  <si>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</si>
  <si>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</si>
  <si>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</si>
  <si>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</si>
  <si>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</si>
  <si>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</si>
  <si>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</si>
  <si>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</si>
  <si>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</si>
  <si>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</si>
  <si>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</si>
  <si>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</si>
  <si>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</si>
  <si>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</si>
  <si>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</si>
  <si>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</si>
  <si>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</si>
  <si>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</si>
  <si>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</si>
  <si>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</si>
  <si>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</si>
  <si>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</si>
  <si>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</si>
  <si>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</si>
  <si>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</si>
  <si>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</si>
  <si>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</si>
  <si>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</si>
  <si>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</si>
  <si>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</si>
  <si>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</si>
  <si>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</si>
  <si>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</si>
  <si>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</si>
  <si>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</si>
  <si>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</si>
  <si>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</si>
  <si>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</si>
  <si>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</si>
  <si>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</si>
  <si>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</si>
  <si>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</si>
  <si>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</si>
  <si>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</si>
  <si>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</si>
  <si>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</si>
  <si>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</si>
  <si>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</si>
  <si>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</si>
  <si>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</si>
  <si>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</si>
  <si>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</si>
  <si>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</si>
  <si>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</si>
  <si>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</si>
  <si>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</si>
  <si>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</si>
  <si>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</si>
  <si>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</si>
  <si>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</si>
  <si>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</si>
  <si>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</si>
  <si>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</si>
  <si>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</si>
  <si>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</si>
  <si>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</si>
  <si>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</si>
  <si>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</si>
  <si>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</si>
  <si>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</si>
  <si>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</si>
  <si>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</si>
  <si>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</si>
  <si>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</si>
  <si>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</si>
  <si>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</si>
  <si>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</si>
  <si>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</si>
  <si>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</si>
  <si>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</si>
  <si>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</si>
  <si>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</si>
  <si>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</si>
  <si>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</si>
  <si>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</si>
  <si>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</si>
  <si>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</si>
  <si>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</si>
  <si>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</si>
  <si>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</si>
  <si>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</si>
  <si>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</si>
  <si>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</si>
  <si>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</si>
  <si>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</si>
  <si>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</si>
  <si>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</si>
  <si>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</si>
  <si>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</si>
  <si>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</si>
  <si>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</si>
  <si>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</si>
  <si>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</si>
  <si>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</si>
  <si>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</si>
  <si>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</si>
  <si>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</si>
  <si>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</si>
  <si>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</si>
  <si>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</si>
  <si>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</si>
  <si>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</si>
  <si>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</si>
  <si>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</si>
  <si>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</si>
  <si>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</si>
  <si>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</si>
  <si>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</si>
  <si>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</si>
  <si>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</si>
  <si>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</si>
  <si>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</si>
  <si>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</si>
  <si>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</si>
  <si>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</si>
  <si>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</si>
  <si>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</si>
  <si>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</si>
  <si>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</si>
  <si>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</si>
  <si>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</si>
  <si>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</si>
  <si>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</si>
  <si>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</si>
  <si>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</si>
  <si>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</si>
  <si>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</si>
  <si>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</si>
  <si>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</si>
  <si>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</si>
  <si>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</si>
  <si>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</si>
  <si>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</si>
  <si>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</si>
  <si>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</si>
  <si>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</si>
  <si>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</si>
  <si>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</si>
  <si>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</si>
  <si>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</si>
  <si>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</si>
  <si>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</si>
  <si>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</si>
  <si>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</si>
  <si>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</si>
  <si>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</si>
  <si>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</si>
  <si>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</si>
  <si>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</si>
  <si>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</si>
  <si>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</si>
  <si>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</si>
  <si>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</si>
  <si>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</si>
  <si>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</si>
  <si>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</si>
  <si>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</si>
  <si>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</si>
  <si>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</si>
  <si>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</si>
  <si>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</si>
  <si>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</si>
  <si>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</si>
  <si>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</si>
  <si>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</si>
  <si>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</si>
  <si>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</si>
  <si>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</si>
  <si>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</si>
  <si>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</si>
  <si>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</si>
  <si>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</si>
  <si>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</si>
  <si>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</si>
  <si>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</si>
  <si>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</si>
  <si>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</si>
  <si>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</si>
  <si>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</si>
  <si>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</si>
  <si>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</si>
  <si>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</si>
  <si>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</si>
  <si>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</si>
  <si>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</si>
  <si>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</si>
  <si>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</si>
  <si>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</si>
  <si>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</si>
  <si>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</si>
  <si>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</si>
  <si>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</si>
  <si>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</si>
  <si>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</si>
  <si>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</si>
  <si>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</si>
  <si>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</si>
  <si>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</si>
  <si>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</si>
  <si>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</si>
  <si>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</si>
  <si>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</si>
  <si>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</si>
  <si>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</si>
  <si>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</si>
  <si>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</si>
  <si>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</si>
  <si>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</si>
  <si>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</si>
  <si>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</si>
  <si>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</si>
  <si>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</si>
  <si>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</si>
  <si>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</si>
  <si>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</si>
  <si>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</si>
  <si>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</si>
  <si>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</si>
  <si>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</si>
  <si>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</si>
  <si>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</si>
  <si>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</si>
  <si>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</si>
  <si>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</si>
  <si>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</si>
  <si>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</si>
  <si>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</si>
  <si>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</si>
  <si>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</si>
  <si>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</si>
  <si>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</si>
  <si>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</si>
  <si>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</si>
  <si>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</si>
  <si>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</si>
  <si>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</si>
  <si>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</si>
  <si>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</si>
  <si>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</si>
  <si>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</si>
  <si>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</si>
  <si>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</si>
  <si>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</si>
  <si>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</si>
  <si>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</si>
  <si>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</si>
  <si>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</si>
  <si>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</si>
  <si>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</si>
  <si>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</si>
  <si>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</si>
  <si>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</si>
  <si>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</si>
  <si>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</si>
  <si>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</si>
  <si>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</si>
  <si>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</si>
  <si>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</si>
  <si>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</si>
  <si>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</si>
  <si>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</si>
  <si>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</si>
  <si>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</si>
  <si>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</si>
  <si>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</si>
  <si>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</si>
  <si>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</si>
  <si>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</si>
  <si>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</si>
  <si>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</si>
  <si>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</si>
  <si>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</si>
  <si>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</si>
  <si>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</si>
  <si>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</si>
  <si>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</si>
  <si>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</si>
  <si>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</si>
  <si>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</si>
  <si>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</si>
  <si>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</si>
  <si>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</si>
  <si>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</si>
  <si>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</si>
  <si>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</si>
  <si>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</si>
  <si>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</si>
  <si>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</si>
  <si>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</si>
  <si>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</si>
  <si>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</si>
  <si>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</si>
  <si>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</si>
  <si>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</si>
  <si>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</si>
  <si>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</si>
  <si>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</si>
  <si>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</si>
  <si>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</si>
  <si>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</si>
  <si>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</si>
  <si>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</si>
  <si>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</si>
  <si>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</si>
  <si>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</si>
  <si>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</si>
  <si>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</si>
  <si>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</si>
  <si>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</si>
  <si>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</si>
  <si>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</si>
  <si>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</si>
  <si>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</si>
  <si>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</si>
  <si>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</si>
  <si>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</si>
  <si>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</si>
  <si>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</si>
  <si>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</si>
  <si>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</si>
  <si>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</si>
  <si>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</si>
  <si>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</si>
  <si>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</si>
  <si>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</si>
  <si>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</si>
  <si>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</si>
  <si>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</si>
  <si>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</si>
  <si>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</si>
  <si>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</si>
  <si>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</si>
  <si>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</si>
  <si>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</si>
  <si>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</si>
  <si>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</si>
  <si>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</si>
  <si>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</si>
  <si>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</si>
  <si>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</si>
  <si>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</si>
  <si>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</si>
  <si>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</si>
  <si>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</si>
  <si>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</si>
  <si>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</si>
  <si>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</si>
  <si>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</si>
  <si>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</si>
  <si>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</si>
  <si>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</si>
  <si>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</si>
  <si>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</si>
  <si>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</si>
  <si>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</si>
  <si>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</si>
  <si>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</si>
  <si>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</si>
  <si>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</si>
  <si>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</si>
  <si>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</si>
  <si>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</si>
  <si>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</si>
  <si>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</si>
  <si>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</si>
  <si>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</si>
  <si>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</si>
  <si>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</si>
  <si>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</si>
  <si>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</si>
  <si>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</si>
  <si>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</si>
  <si>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</si>
  <si>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</si>
  <si>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</si>
  <si>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</si>
  <si>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</si>
  <si>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</si>
  <si>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</si>
  <si>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</si>
  <si>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</si>
  <si>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</si>
  <si>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</si>
  <si>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</si>
  <si>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</si>
  <si>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</si>
  <si>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</si>
  <si>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</si>
  <si>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</si>
  <si>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</si>
  <si>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</si>
  <si>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</si>
  <si>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</si>
  <si>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</si>
  <si>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</si>
  <si>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</si>
  <si>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</si>
  <si>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</si>
  <si>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</si>
  <si>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</si>
  <si>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</si>
  <si>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</si>
  <si>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</si>
  <si>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</si>
  <si>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</si>
  <si>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</si>
  <si>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</si>
  <si>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</si>
  <si>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</si>
  <si>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</si>
  <si>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</si>
  <si>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</si>
  <si>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</si>
  <si>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</si>
  <si>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</si>
  <si>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</si>
  <si>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</si>
  <si>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</si>
  <si>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</si>
  <si>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</si>
  <si>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</si>
  <si>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</si>
  <si>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</si>
  <si>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</si>
  <si>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</si>
  <si>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</si>
  <si>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</si>
  <si>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</si>
  <si>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</si>
  <si>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</si>
  <si>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</si>
  <si>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</si>
  <si>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</si>
  <si>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</si>
  <si>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</si>
  <si>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</si>
  <si>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</si>
  <si>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</si>
  <si>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</si>
  <si>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</si>
  <si>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</si>
  <si>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</si>
  <si>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</si>
  <si>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</si>
  <si>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</si>
  <si>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</si>
  <si>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</si>
  <si>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</si>
  <si>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</si>
  <si>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</si>
  <si>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</si>
  <si>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</si>
  <si>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</si>
  <si>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</si>
  <si>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</si>
  <si>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</si>
  <si>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</si>
  <si>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</si>
  <si>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</si>
  <si>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</si>
  <si>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</si>
  <si>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</si>
  <si>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</si>
  <si>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</si>
  <si>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</si>
  <si>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</si>
  <si>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</si>
  <si>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</si>
  <si>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</si>
  <si>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</si>
  <si>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</si>
  <si>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</si>
  <si>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</si>
  <si>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</si>
  <si>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</si>
  <si>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</si>
  <si>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</si>
  <si>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</si>
  <si>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</si>
  <si>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</si>
  <si>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</si>
  <si>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</si>
  <si>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</si>
  <si>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</si>
  <si>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</si>
  <si>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</si>
  <si>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</si>
  <si>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</si>
  <si>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</si>
  <si>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</si>
  <si>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</si>
  <si>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</si>
  <si>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</si>
  <si>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</si>
  <si>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</si>
  <si>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</si>
  <si>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</si>
  <si>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</si>
  <si>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</si>
  <si>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</si>
  <si>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</si>
  <si>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</si>
  <si>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</si>
  <si>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</si>
  <si>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</si>
  <si>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</si>
  <si>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</si>
  <si>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</si>
  <si>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</si>
  <si>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</si>
  <si>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</si>
  <si>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</si>
  <si>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</si>
  <si>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</si>
  <si>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</si>
  <si>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</si>
  <si>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</si>
  <si>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</si>
  <si>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</si>
  <si>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</si>
  <si>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</si>
  <si>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</si>
  <si>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</si>
  <si>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</si>
  <si>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</si>
  <si>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</si>
  <si>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</si>
  <si>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</si>
  <si>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</si>
  <si>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</si>
  <si>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</si>
  <si>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</si>
  <si>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</si>
  <si>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</si>
  <si>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</si>
  <si>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</si>
  <si>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</si>
  <si>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</si>
  <si>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</si>
  <si>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</si>
  <si>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</si>
  <si>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</si>
  <si>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</si>
  <si>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</si>
  <si>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</si>
  <si>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</si>
  <si>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</si>
  <si>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</si>
  <si>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</si>
  <si>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</si>
  <si>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</si>
  <si>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</si>
  <si>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</si>
  <si>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</si>
  <si>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</si>
  <si>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</si>
  <si>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</si>
  <si>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</si>
  <si>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</si>
  <si>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</si>
  <si>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</si>
  <si>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</si>
  <si>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</si>
  <si>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</si>
  <si>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</si>
  <si>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</si>
  <si>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</si>
  <si>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</si>
  <si>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</si>
  <si>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</si>
  <si>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</si>
  <si>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</si>
  <si>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</si>
  <si>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</si>
  <si>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</si>
  <si>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</si>
  <si>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</si>
  <si>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</si>
  <si>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</si>
  <si>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</si>
  <si>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</si>
  <si>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</si>
  <si>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</si>
  <si>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</si>
  <si>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</si>
  <si>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</si>
  <si>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</si>
  <si>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</si>
  <si>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</si>
  <si>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</si>
  <si>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</si>
  <si>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</si>
  <si>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</si>
  <si>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</si>
  <si>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</si>
  <si>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</si>
  <si>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</si>
  <si>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</si>
  <si>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</si>
  <si>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</si>
  <si>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</si>
  <si>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</si>
  <si>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</si>
  <si>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</si>
  <si>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</si>
  <si>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</si>
  <si>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</si>
  <si>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</si>
  <si>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</si>
  <si>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</si>
  <si>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</si>
  <si>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</si>
  <si>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</si>
  <si>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</si>
  <si>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</si>
  <si>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</si>
  <si>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</si>
  <si>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</si>
  <si>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</si>
  <si>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</si>
  <si>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</si>
  <si>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</si>
  <si>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</si>
  <si>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</si>
  <si>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</si>
  <si>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</si>
  <si>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</si>
  <si>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</si>
  <si>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</si>
  <si>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</si>
  <si>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</si>
  <si>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</si>
  <si>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</si>
  <si>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</si>
  <si>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</si>
  <si>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</si>
  <si>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</si>
  <si>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</si>
  <si>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</si>
  <si>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</si>
  <si>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</si>
  <si>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</si>
  <si>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</si>
  <si>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</si>
  <si>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</si>
  <si>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</si>
  <si>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</si>
  <si>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</si>
  <si>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</si>
  <si>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</si>
  <si>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</si>
  <si>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</si>
  <si>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</si>
  <si>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</si>
  <si>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</si>
  <si>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</si>
  <si>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</si>
  <si>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</si>
  <si>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</si>
  <si>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</si>
  <si>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</si>
  <si>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</si>
  <si>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</si>
  <si>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</si>
  <si>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</si>
  <si>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</si>
  <si>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</si>
  <si>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</si>
  <si>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</si>
  <si>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</si>
  <si>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</si>
  <si>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</si>
  <si>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</si>
  <si>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</si>
  <si>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</si>
  <si>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</si>
  <si>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</si>
  <si>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</si>
  <si>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</si>
  <si>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</si>
  <si>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</si>
  <si>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</si>
  <si>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</si>
  <si>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</si>
  <si>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</si>
  <si>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</si>
  <si>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</si>
  <si>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</si>
  <si>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</si>
  <si>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</si>
  <si>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</si>
  <si>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</si>
  <si>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</si>
  <si>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</si>
  <si>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</si>
  <si>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</si>
  <si>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</si>
  <si>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</si>
  <si>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</si>
  <si>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</si>
  <si>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</si>
  <si>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</si>
  <si>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</si>
  <si>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</si>
  <si>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</si>
  <si>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</si>
  <si>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</si>
  <si>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</si>
  <si>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</si>
  <si>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</si>
  <si>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</si>
  <si>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</si>
  <si>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</si>
  <si>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</si>
  <si>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</si>
  <si>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</si>
  <si>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</si>
  <si>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</si>
  <si>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</si>
  <si>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</si>
  <si>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</si>
  <si>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</si>
  <si>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</si>
  <si>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</si>
  <si>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</si>
  <si>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</si>
  <si>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</si>
  <si>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</si>
  <si>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</si>
  <si>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</si>
  <si>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</si>
  <si>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</si>
  <si>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</si>
  <si>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</si>
  <si>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</si>
  <si>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</si>
  <si>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</si>
  <si>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</si>
  <si>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</si>
  <si>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</si>
  <si>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</si>
  <si>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</si>
  <si>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</si>
  <si>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</si>
  <si>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</si>
  <si>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</si>
  <si>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</si>
  <si>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</si>
  <si>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</si>
  <si>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</si>
  <si>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</si>
  <si>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</si>
  <si>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</si>
  <si>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</si>
  <si>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</si>
  <si>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</si>
  <si>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</si>
  <si>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</si>
  <si>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</si>
  <si>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</si>
  <si>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</si>
  <si>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</si>
  <si>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</si>
  <si>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</si>
  <si>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</si>
  <si>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</si>
  <si>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</si>
  <si>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</si>
  <si>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</si>
  <si>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</si>
  <si>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</si>
  <si>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</si>
  <si>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</si>
  <si>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</si>
  <si>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</si>
  <si>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</si>
  <si>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</si>
  <si>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</si>
  <si>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</si>
  <si>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</si>
  <si>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</si>
  <si>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</si>
  <si>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</si>
  <si>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</si>
  <si>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</si>
  <si>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</si>
  <si>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</si>
  <si>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</si>
  <si>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</si>
  <si>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</si>
  <si>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</si>
  <si>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</si>
  <si>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</si>
  <si>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</si>
  <si>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</si>
  <si>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</si>
  <si>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</si>
  <si>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</si>
  <si>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</si>
  <si>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</si>
  <si>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</si>
  <si>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</si>
  <si>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</si>
  <si>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</si>
  <si>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</si>
  <si>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</si>
  <si>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</si>
  <si>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</si>
  <si>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</si>
  <si>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</si>
  <si>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</si>
  <si>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</si>
  <si>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</si>
  <si>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</si>
  <si>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</si>
  <si>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</si>
  <si>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</si>
  <si>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</si>
  <si>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</si>
  <si>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</si>
  <si>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</si>
  <si>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</si>
  <si>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</si>
  <si>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</si>
  <si>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</si>
  <si>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</si>
  <si>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</si>
  <si>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</si>
  <si>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</si>
  <si>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</si>
  <si>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</si>
  <si>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</si>
  <si>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</si>
  <si>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</si>
  <si>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</si>
  <si>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</si>
  <si>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</si>
  <si>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</si>
  <si>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</si>
  <si>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</si>
  <si>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</si>
  <si>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</si>
  <si>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</si>
  <si>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</si>
  <si>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</si>
  <si>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</si>
  <si>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</si>
  <si>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</si>
  <si>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</si>
  <si>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</si>
  <si>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</si>
  <si>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</si>
  <si>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</si>
  <si>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</si>
  <si>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</si>
  <si>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</si>
  <si>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</si>
  <si>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</si>
  <si>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</si>
  <si>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</si>
  <si>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</si>
  <si>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</si>
  <si>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</si>
  <si>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</si>
  <si>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</si>
  <si>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</si>
  <si>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</si>
  <si>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</si>
  <si>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</si>
  <si>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</si>
  <si>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</si>
  <si>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</si>
  <si>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</si>
  <si>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</si>
  <si>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</si>
  <si>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</si>
  <si>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</si>
  <si>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</si>
  <si>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</si>
  <si>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</si>
  <si>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</si>
  <si>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</si>
  <si>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</si>
  <si>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</si>
  <si>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</si>
  <si>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</si>
  <si>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</si>
  <si>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</si>
  <si>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</si>
  <si>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</si>
  <si>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</si>
  <si>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</si>
  <si>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</si>
  <si>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</si>
  <si>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</si>
  <si>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</si>
  <si>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</si>
  <si>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</si>
  <si>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</si>
  <si>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</si>
  <si>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</si>
  <si>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</si>
  <si>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</si>
  <si>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</si>
  <si>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</si>
  <si>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</si>
  <si>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</si>
  <si>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</si>
  <si>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</si>
  <si>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</si>
  <si>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</si>
  <si>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</si>
  <si>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</si>
  <si>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</si>
  <si>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</si>
  <si>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</si>
  <si>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</si>
  <si>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</si>
  <si>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</si>
  <si>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</si>
  <si>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</si>
  <si>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</si>
  <si>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</si>
  <si>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</si>
  <si>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</si>
  <si>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</si>
  <si>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</si>
  <si>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</si>
  <si>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</si>
  <si>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</si>
  <si>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</si>
  <si>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</si>
  <si>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</si>
  <si>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</si>
  <si>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</si>
  <si>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</si>
  <si>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</si>
  <si>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</si>
  <si>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</si>
  <si>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</si>
  <si>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</si>
  <si>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</si>
  <si>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</si>
  <si>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</si>
  <si>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</si>
  <si>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</si>
  <si>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</si>
  <si>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</si>
  <si>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</si>
  <si>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</si>
  <si>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</si>
  <si>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</si>
  <si>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</si>
  <si>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</si>
  <si>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</si>
  <si>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</si>
  <si>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</si>
  <si>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</si>
  <si>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</si>
  <si>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</si>
  <si>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</si>
  <si>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</si>
  <si>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</si>
  <si>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</si>
  <si>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</si>
  <si>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</si>
  <si>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</si>
  <si>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</si>
  <si>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</si>
  <si>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</si>
  <si>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</si>
  <si>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</si>
  <si>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</si>
  <si>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</si>
  <si>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</si>
  <si>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</si>
  <si>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</si>
  <si>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</si>
  <si>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</si>
  <si>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</si>
  <si>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</si>
  <si>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</si>
  <si>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</si>
  <si>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</si>
  <si>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</si>
  <si>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</si>
  <si>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</si>
  <si>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</si>
  <si>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</si>
  <si>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</si>
  <si>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</si>
  <si>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</si>
  <si>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</si>
  <si>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</si>
  <si>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</si>
  <si>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</si>
  <si>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</si>
  <si>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</si>
  <si>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</si>
  <si>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</si>
  <si>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</si>
  <si>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</si>
  <si>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</si>
  <si>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</si>
  <si>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</si>
  <si>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</si>
  <si>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</si>
  <si>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</si>
  <si>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</si>
  <si>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</si>
  <si>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</si>
  <si>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</si>
  <si>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</si>
  <si>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</si>
  <si>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</si>
  <si>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</si>
  <si>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</si>
  <si>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</si>
  <si>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</si>
  <si>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</si>
  <si>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</si>
  <si>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</si>
  <si>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</si>
  <si>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</si>
  <si>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</si>
  <si>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</si>
  <si>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</si>
  <si>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</si>
  <si>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</si>
  <si>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</si>
  <si>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</si>
  <si>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</si>
  <si>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</si>
  <si>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</si>
  <si>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</si>
  <si>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</si>
  <si>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</si>
  <si>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</si>
  <si>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</si>
  <si>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</si>
  <si>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</si>
  <si>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</si>
  <si>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</si>
  <si>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</si>
  <si>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</si>
  <si>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</si>
  <si>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</si>
  <si>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</si>
  <si>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</si>
  <si>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</si>
  <si>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</si>
  <si>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</si>
  <si>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</si>
  <si>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</si>
  <si>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</si>
  <si>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</si>
  <si>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</si>
  <si>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</si>
  <si>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</si>
  <si>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</si>
  <si>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</si>
  <si>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</si>
  <si>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</si>
  <si>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</si>
  <si>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</si>
  <si>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</si>
  <si>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</si>
  <si>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</si>
  <si>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</si>
  <si>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</si>
  <si>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</si>
  <si>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</si>
  <si>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</si>
  <si>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</si>
  <si>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</si>
  <si>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</si>
  <si>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</si>
  <si>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</si>
  <si>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</si>
  <si>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</si>
  <si>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</si>
  <si>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</si>
  <si>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</si>
  <si>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</si>
  <si>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</si>
  <si>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</si>
  <si>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</si>
  <si>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</si>
  <si>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</si>
  <si>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</si>
  <si>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</si>
  <si>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</si>
  <si>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</si>
  <si>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</si>
  <si>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</si>
  <si>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</si>
  <si>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</si>
  <si>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</si>
  <si>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</si>
  <si>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</si>
  <si>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</si>
  <si>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</si>
  <si>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</si>
  <si>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</si>
  <si>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</si>
  <si>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</si>
  <si>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</si>
  <si>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</si>
  <si>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</si>
  <si>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</si>
  <si>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</si>
  <si>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</si>
  <si>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</si>
  <si>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</si>
  <si>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</si>
  <si>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</si>
  <si>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</si>
  <si>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</si>
  <si>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</si>
  <si>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</si>
  <si>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</si>
  <si>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</si>
  <si>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</si>
  <si>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</si>
  <si>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</si>
  <si>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</si>
  <si>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</si>
  <si>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</si>
  <si>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</si>
  <si>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</si>
  <si>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</si>
  <si>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</si>
  <si>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</si>
  <si>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</si>
  <si>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</si>
  <si>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</si>
  <si>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</si>
  <si>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</si>
  <si>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</si>
  <si>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</si>
  <si>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</si>
  <si>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</si>
  <si>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</si>
  <si>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</si>
  <si>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</si>
  <si>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</si>
  <si>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</si>
  <si>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</si>
  <si>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</si>
  <si>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</si>
  <si>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</si>
  <si>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</si>
  <si>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</si>
  <si>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</si>
  <si>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</si>
  <si>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</si>
  <si>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</si>
  <si>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</si>
  <si>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</si>
  <si>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</si>
  <si>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</si>
  <si>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</si>
  <si>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</si>
  <si>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</si>
  <si>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</si>
  <si>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</si>
  <si>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</si>
  <si>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</si>
  <si>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</si>
  <si>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</si>
  <si>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</si>
  <si>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</si>
  <si>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</si>
  <si>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</si>
  <si>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</si>
  <si>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</si>
  <si>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</si>
  <si>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</si>
  <si>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</si>
  <si>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</si>
  <si>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</si>
  <si>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</si>
  <si>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</si>
  <si>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</si>
  <si>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</si>
  <si>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</si>
  <si>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</si>
  <si>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</si>
  <si>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</si>
  <si>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</si>
  <si>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</si>
  <si>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</si>
  <si>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</si>
  <si>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</si>
  <si>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</si>
  <si>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</si>
  <si>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</si>
  <si>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</si>
  <si>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</si>
  <si>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</si>
  <si>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</si>
  <si>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</si>
  <si>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</si>
  <si>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</si>
  <si>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</si>
  <si>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</si>
  <si>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</si>
  <si>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</si>
  <si>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</si>
  <si>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</si>
  <si>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</si>
  <si>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</si>
  <si>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</si>
  <si>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</si>
  <si>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</si>
  <si>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</si>
  <si>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</si>
  <si>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</si>
  <si>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</si>
  <si>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</si>
  <si>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</si>
  <si>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</si>
  <si>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</si>
  <si>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</si>
  <si>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</si>
  <si>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</si>
  <si>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</si>
  <si>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</si>
  <si>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</si>
  <si>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</si>
  <si>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</si>
  <si>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</si>
  <si>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</si>
  <si>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</si>
  <si>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</si>
  <si>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</si>
  <si>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</si>
  <si>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</si>
  <si>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</si>
  <si>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</si>
  <si>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</si>
  <si>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</si>
  <si>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</si>
  <si>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</si>
  <si>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</si>
  <si>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</si>
  <si>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</si>
  <si>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</si>
  <si>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</si>
  <si>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</si>
  <si>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</si>
  <si>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</si>
  <si>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</si>
  <si>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</si>
  <si>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</si>
  <si>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</si>
  <si>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</si>
  <si>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</si>
  <si>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</si>
  <si>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</si>
  <si>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</si>
  <si>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</si>
  <si>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</si>
  <si>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</si>
  <si>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</si>
  <si>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</si>
  <si>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</si>
  <si>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</si>
  <si>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</si>
  <si>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</si>
  <si>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</si>
  <si>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</si>
  <si>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</si>
  <si>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</si>
  <si>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</si>
  <si>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</si>
  <si>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</si>
  <si>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</si>
  <si>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</si>
  <si>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</si>
  <si>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</si>
  <si>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</si>
  <si>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</si>
  <si>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</si>
  <si>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</si>
  <si>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</si>
  <si>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</si>
  <si>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</si>
  <si>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</si>
  <si>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</si>
  <si>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</si>
  <si>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</si>
  <si>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</si>
  <si>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</si>
  <si>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</si>
  <si>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</si>
  <si>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</si>
  <si>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</si>
  <si>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</si>
  <si>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</si>
  <si>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</si>
  <si>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</si>
  <si>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</si>
  <si>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</si>
  <si>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</si>
  <si>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</si>
  <si>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</si>
  <si>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</si>
  <si>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</si>
  <si>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</si>
  <si>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</si>
  <si>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</si>
  <si>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</si>
  <si>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</si>
  <si>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</si>
  <si>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</si>
  <si>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</si>
  <si>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</si>
  <si>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</si>
  <si>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</si>
  <si>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</si>
  <si>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</si>
  <si>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</si>
  <si>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</si>
  <si>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</si>
  <si>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</si>
  <si>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</si>
  <si>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</si>
  <si>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</si>
  <si>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</si>
  <si>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</si>
  <si>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</si>
  <si>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</si>
  <si>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</si>
  <si>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</si>
  <si>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</si>
  <si>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</si>
  <si>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</si>
  <si>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</si>
  <si>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</si>
  <si>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</si>
  <si>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</si>
  <si>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</si>
  <si>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</si>
  <si>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</si>
  <si>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</si>
  <si>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</si>
  <si>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</si>
  <si>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</si>
  <si>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</si>
  <si>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</si>
  <si>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</si>
  <si>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</si>
  <si>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</si>
  <si>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</si>
  <si>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</si>
  <si>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</si>
  <si>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</si>
  <si>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</si>
  <si>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</si>
  <si>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</si>
  <si>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</si>
  <si>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</si>
  <si>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</si>
  <si>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</si>
  <si>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</si>
  <si>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</si>
  <si>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</si>
  <si>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</si>
  <si>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</si>
  <si>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</si>
  <si>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</si>
  <si>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</si>
  <si>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</si>
  <si>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</si>
  <si>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</si>
  <si>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</si>
  <si>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</si>
  <si>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</si>
  <si>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</si>
  <si>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</si>
  <si>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</si>
  <si>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</si>
  <si>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</si>
  <si>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</si>
  <si>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</si>
  <si>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</si>
  <si>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</si>
  <si>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</si>
  <si>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</si>
  <si>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</si>
  <si>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</si>
  <si>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</si>
  <si>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</si>
  <si>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</si>
  <si>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</si>
  <si>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</si>
  <si>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</si>
  <si>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</si>
  <si>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</si>
  <si>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</si>
  <si>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</si>
  <si>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</si>
  <si>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</si>
  <si>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</si>
  <si>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</si>
  <si>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</si>
  <si>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</si>
  <si>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</si>
  <si>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</si>
  <si>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</si>
  <si>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</si>
  <si>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</si>
  <si>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</si>
  <si>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</si>
  <si>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</si>
  <si>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</si>
  <si>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</si>
  <si>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</si>
  <si>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</si>
  <si>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</si>
  <si>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</si>
  <si>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</si>
  <si>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</si>
  <si>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</si>
  <si>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</si>
  <si>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</si>
  <si>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</si>
  <si>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</si>
  <si>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</si>
  <si>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</si>
  <si>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</si>
  <si>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</si>
  <si>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</si>
  <si>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</si>
  <si>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</si>
  <si>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</si>
  <si>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</si>
  <si>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</si>
  <si>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</si>
  <si>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</si>
  <si>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</si>
  <si>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</si>
  <si>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</si>
  <si>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</si>
  <si>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</si>
  <si>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</si>
  <si>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</si>
  <si>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</si>
  <si>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</si>
  <si>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</si>
  <si>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</si>
  <si>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</si>
  <si>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</si>
  <si>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</si>
  <si>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</si>
  <si>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</si>
  <si>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</si>
  <si>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</si>
  <si>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</si>
  <si>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</si>
  <si>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</si>
  <si>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</si>
  <si>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</si>
  <si>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</si>
  <si>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</si>
  <si>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</si>
  <si>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</si>
  <si>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</si>
  <si>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</si>
  <si>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</si>
  <si>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</si>
  <si>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</si>
  <si>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</si>
  <si>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</si>
  <si>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</si>
  <si>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</si>
  <si>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</si>
  <si>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</si>
  <si>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</si>
  <si>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</si>
  <si>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</si>
  <si>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</si>
  <si>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</si>
  <si>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</si>
  <si>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</si>
  <si>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</si>
  <si>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</si>
  <si>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</si>
  <si>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</si>
  <si>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</si>
  <si>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</si>
  <si>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</si>
  <si>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</si>
  <si>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</si>
  <si>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</si>
  <si>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</si>
  <si>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</si>
  <si>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</si>
  <si>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</si>
  <si>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</si>
  <si>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</si>
  <si>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</si>
  <si>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</si>
  <si>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</si>
  <si>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</si>
  <si>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</si>
  <si>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</si>
  <si>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</si>
  <si>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</si>
  <si>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</si>
  <si>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</si>
  <si>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</si>
  <si>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</si>
  <si>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</si>
  <si>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</si>
  <si>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</si>
  <si>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</si>
  <si>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</si>
  <si>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</si>
  <si>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</si>
  <si>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</si>
  <si>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</si>
  <si>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</si>
  <si>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</si>
  <si>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</si>
  <si>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</si>
  <si>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</si>
  <si>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</si>
  <si>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</si>
  <si>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</si>
  <si>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</si>
  <si>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</si>
  <si>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</si>
  <si>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</si>
  <si>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</si>
  <si>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</si>
  <si>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</si>
  <si>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</si>
  <si>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</si>
  <si>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</si>
  <si>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</si>
  <si>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</si>
  <si>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</si>
  <si>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</si>
  <si>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</si>
  <si>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</si>
  <si>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</si>
  <si>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</si>
  <si>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</si>
  <si>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</si>
  <si>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</si>
  <si>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</si>
  <si>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</si>
  <si>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</si>
  <si>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</si>
  <si>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</si>
  <si>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</si>
  <si>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</si>
  <si>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</si>
  <si>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</si>
  <si>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</si>
  <si>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</si>
  <si>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</si>
  <si>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</si>
  <si>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</si>
  <si>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</si>
  <si>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</si>
  <si>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</si>
  <si>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</si>
  <si>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</si>
  <si>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</si>
  <si>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</si>
  <si>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</si>
  <si>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</si>
  <si>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</si>
  <si>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</si>
  <si>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</si>
  <si>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</si>
  <si>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</si>
  <si>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</si>
  <si>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</si>
  <si>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</si>
  <si>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</si>
  <si>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</si>
  <si>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</si>
  <si>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</si>
  <si>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</si>
  <si>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</si>
  <si>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</si>
  <si>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</si>
  <si>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</si>
  <si>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</si>
  <si>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</si>
  <si>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</si>
  <si>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</si>
  <si>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</si>
  <si>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</si>
  <si>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</si>
  <si>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</si>
  <si>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</si>
  <si>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</si>
  <si>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</si>
  <si>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</si>
  <si>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</si>
  <si>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</si>
  <si>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</si>
  <si>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</si>
  <si>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</si>
  <si>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</si>
  <si>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</si>
  <si>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</si>
  <si>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</si>
  <si>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</si>
  <si>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</si>
  <si>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</si>
  <si>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</si>
  <si>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</si>
  <si>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</si>
  <si>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</si>
  <si>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</si>
  <si>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</si>
  <si>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</si>
  <si>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</si>
  <si>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</si>
  <si>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</si>
  <si>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</si>
  <si>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</si>
  <si>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</si>
  <si>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</si>
  <si>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</si>
  <si>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</si>
  <si>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</si>
  <si>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</si>
  <si>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</si>
  <si>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</si>
  <si>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</si>
  <si>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</si>
  <si>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</si>
  <si>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</si>
  <si>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</si>
  <si>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</si>
  <si>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</si>
  <si>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</si>
  <si>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</si>
  <si>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</si>
  <si>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</si>
  <si>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</si>
  <si>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</si>
  <si>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</si>
  <si>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</si>
  <si>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</si>
  <si>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</si>
  <si>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</si>
  <si>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</si>
  <si>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</si>
  <si>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</si>
  <si>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</si>
  <si>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</si>
  <si>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</si>
  <si>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</si>
  <si>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</si>
  <si>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</si>
  <si>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</si>
  <si>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</si>
  <si>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</si>
  <si>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</si>
  <si>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</si>
  <si>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</si>
  <si>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</si>
  <si>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</si>
  <si>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</si>
  <si>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</si>
  <si>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</si>
  <si>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</si>
  <si>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</si>
  <si>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</si>
  <si>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</si>
  <si>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</si>
  <si>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</si>
  <si>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</si>
  <si>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</si>
  <si>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</si>
  <si>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</si>
  <si>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</si>
  <si>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</si>
  <si>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</si>
  <si>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</si>
  <si>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</si>
  <si>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</si>
  <si>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</si>
  <si>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</si>
  <si>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</si>
  <si>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</si>
  <si>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</si>
  <si>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</si>
  <si>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</si>
  <si>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</si>
  <si>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</si>
  <si>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</si>
  <si>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</si>
  <si>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</si>
  <si>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</si>
  <si>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</si>
  <si>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</si>
  <si>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</si>
  <si>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</si>
  <si>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</si>
  <si>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</si>
  <si>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</si>
  <si>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</si>
  <si>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</si>
  <si>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</si>
  <si>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</si>
  <si>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</si>
  <si>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</si>
  <si>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</si>
  <si>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</si>
  <si>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</si>
  <si>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</si>
  <si>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</si>
  <si>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</si>
  <si>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</si>
  <si>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</si>
  <si>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</si>
  <si>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</si>
  <si>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</si>
  <si>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</si>
  <si>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</si>
  <si>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</si>
  <si>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</si>
  <si>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</si>
  <si>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</si>
  <si>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</si>
  <si>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</si>
  <si>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</si>
  <si>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</si>
  <si>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</si>
  <si>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</si>
  <si>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</si>
  <si>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</si>
  <si>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</si>
  <si>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</si>
  <si>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</si>
  <si>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</si>
  <si>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</si>
  <si>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</si>
  <si>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</si>
  <si>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</si>
  <si>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</si>
  <si>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</si>
  <si>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</si>
  <si>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</si>
  <si>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</si>
  <si>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</si>
  <si>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</si>
  <si>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</si>
  <si>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</si>
  <si>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</si>
  <si>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</si>
  <si>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</si>
  <si>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</si>
  <si>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</si>
  <si>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</si>
  <si>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</si>
  <si>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</si>
  <si>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</si>
  <si>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</si>
  <si>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</si>
  <si>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</si>
  <si>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</si>
  <si>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</si>
  <si>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</si>
  <si>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</si>
  <si>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</si>
  <si>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</si>
  <si>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</si>
  <si>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</si>
  <si>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</si>
  <si>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</si>
  <si>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</si>
  <si>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</si>
  <si>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</si>
  <si>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</si>
  <si>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</si>
  <si>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</si>
  <si>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</si>
  <si>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</si>
  <si>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</si>
  <si>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</si>
  <si>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</si>
  <si>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</si>
  <si>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</si>
  <si>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</si>
  <si>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</si>
  <si>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</si>
  <si>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</si>
  <si>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</si>
  <si>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</si>
  <si>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</si>
  <si>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</si>
  <si>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</si>
  <si>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</si>
  <si>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</si>
  <si>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</si>
  <si>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</si>
  <si>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</si>
  <si>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</si>
  <si>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</si>
  <si>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</si>
  <si>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</si>
  <si>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</si>
  <si>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</si>
  <si>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</si>
  <si>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</si>
  <si>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</si>
  <si>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</si>
  <si>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</si>
  <si>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</si>
  <si>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</si>
  <si>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</si>
  <si>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</si>
  <si>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</si>
  <si>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</si>
  <si>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</si>
  <si>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</si>
  <si>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</si>
  <si>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</si>
  <si>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</si>
  <si>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</si>
  <si>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</si>
  <si>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</si>
  <si>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</si>
  <si>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</si>
  <si>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</si>
  <si>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</si>
  <si>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</si>
  <si>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</si>
  <si>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</si>
  <si>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</si>
  <si>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</si>
  <si>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</si>
  <si>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</si>
  <si>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</si>
  <si>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</si>
  <si>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</si>
  <si>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</si>
  <si>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</si>
  <si>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</si>
  <si>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</si>
  <si>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</si>
  <si>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</si>
  <si>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</si>
  <si>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</si>
  <si>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</si>
  <si>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</si>
  <si>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</si>
  <si>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</si>
  <si>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</si>
  <si>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</si>
  <si>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</si>
  <si>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</si>
  <si>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</si>
  <si>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</si>
  <si>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</si>
  <si>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</si>
  <si>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</si>
  <si>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</si>
  <si>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</si>
  <si>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</si>
  <si>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</si>
  <si>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</si>
  <si>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</si>
  <si>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</si>
  <si>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</si>
  <si>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</si>
  <si>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</si>
  <si>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</si>
  <si>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</si>
  <si>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</si>
  <si>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</si>
  <si>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</si>
  <si>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</si>
  <si>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</si>
  <si>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</si>
  <si>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</si>
  <si>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</si>
  <si>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</si>
  <si>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</si>
  <si>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</si>
  <si>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</si>
  <si>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</si>
  <si>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</si>
  <si>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</si>
  <si>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</si>
  <si>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</si>
  <si>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</si>
  <si>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</si>
  <si>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</si>
  <si>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</si>
  <si>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</si>
  <si>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</si>
  <si>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</si>
  <si>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</si>
  <si>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</si>
  <si>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</si>
  <si>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</si>
  <si>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</si>
  <si>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</si>
  <si>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</si>
  <si>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</si>
  <si>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</si>
  <si>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</si>
  <si>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</si>
  <si>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</si>
  <si>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</si>
  <si>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</si>
  <si>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</si>
  <si>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</si>
  <si>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</si>
  <si>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</si>
  <si>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</si>
  <si>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</si>
  <si>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</si>
  <si>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</si>
  <si>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</si>
  <si>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</si>
  <si>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</si>
  <si>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</si>
  <si>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</si>
  <si>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</si>
  <si>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</si>
  <si>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</si>
  <si>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</si>
  <si>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</si>
  <si>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</si>
  <si>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</si>
  <si>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</si>
  <si>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</si>
  <si>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</si>
  <si>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</si>
  <si>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</si>
  <si>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</si>
  <si>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</si>
  <si>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</si>
  <si>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</si>
  <si>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</si>
  <si>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</si>
  <si>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</si>
  <si>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</si>
  <si>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</si>
  <si>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</si>
  <si>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</si>
  <si>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</si>
  <si>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</si>
  <si>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</si>
  <si>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</si>
  <si>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</si>
  <si>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</si>
  <si>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</si>
  <si>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</si>
  <si>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</si>
  <si>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</si>
  <si>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</si>
  <si>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</si>
  <si>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</si>
  <si>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</si>
  <si>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</si>
  <si>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</si>
  <si>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</si>
  <si>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</si>
  <si>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</si>
  <si>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</si>
  <si>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</si>
  <si>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</si>
  <si>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</si>
  <si>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</si>
  <si>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</si>
  <si>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</si>
  <si>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</si>
  <si>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</si>
  <si>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</si>
  <si>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</si>
  <si>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</si>
  <si>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</si>
  <si>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</si>
  <si>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</si>
  <si>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</si>
  <si>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</si>
  <si>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</si>
  <si>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</si>
  <si>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</si>
  <si>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</si>
  <si>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</si>
  <si>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</si>
  <si>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</si>
  <si>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</si>
  <si>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</si>
  <si>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</si>
  <si>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</si>
  <si>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</si>
  <si>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</si>
  <si>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</si>
  <si>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</si>
  <si>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</si>
  <si>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</si>
  <si>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</si>
  <si>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</si>
  <si>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</si>
  <si>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</si>
  <si>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</si>
  <si>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</si>
  <si>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</si>
  <si>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</si>
  <si>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</si>
  <si>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</si>
  <si>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</si>
  <si>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</si>
  <si>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</si>
  <si>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</si>
  <si>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</si>
  <si>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</si>
  <si>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</si>
  <si>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</si>
  <si>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</si>
  <si>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</si>
  <si>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</si>
  <si>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</si>
  <si>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</si>
  <si>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</si>
  <si>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</si>
  <si>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</si>
  <si>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</si>
  <si>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</si>
  <si>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</si>
  <si>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</si>
  <si>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</si>
  <si>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</si>
  <si>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</si>
  <si>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</si>
  <si>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</si>
  <si>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</si>
  <si>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</si>
  <si>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</si>
  <si>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</si>
  <si>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</si>
  <si>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</si>
  <si>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</si>
  <si>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</si>
  <si>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</si>
  <si>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</si>
  <si>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</si>
  <si>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</si>
  <si>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</si>
  <si>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</si>
  <si>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</si>
  <si>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</si>
  <si>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</si>
  <si>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</si>
  <si>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</si>
  <si>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</si>
  <si>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</si>
  <si>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</si>
  <si>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</si>
  <si>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</si>
  <si>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</si>
  <si>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</si>
  <si>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</si>
  <si>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</si>
  <si>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</si>
  <si>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</si>
  <si>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</si>
  <si>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</si>
  <si>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</si>
  <si>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</si>
  <si>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</si>
  <si>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</si>
  <si>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</si>
  <si>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</si>
  <si>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</si>
  <si>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</si>
  <si>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</si>
  <si>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</si>
  <si>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</si>
  <si>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</si>
  <si>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</si>
  <si>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</si>
  <si>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</si>
  <si>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</si>
  <si>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</si>
  <si>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</si>
  <si>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</si>
  <si>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</si>
  <si>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</si>
  <si>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</si>
  <si>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</si>
  <si>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</si>
  <si>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</si>
  <si>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</si>
  <si>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</si>
  <si>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</si>
  <si>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</si>
  <si>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</si>
  <si>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</si>
  <si>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</si>
  <si>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</si>
  <si>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</si>
  <si>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</si>
  <si>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</si>
  <si>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</si>
  <si>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</si>
  <si>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</si>
  <si>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</si>
  <si>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</si>
  <si>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</si>
  <si>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</si>
  <si>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</si>
  <si>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</si>
  <si>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</si>
  <si>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</si>
  <si>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</si>
  <si>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</si>
  <si>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</si>
  <si>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</si>
  <si>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</si>
  <si>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</si>
  <si>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</si>
  <si>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</si>
  <si>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</si>
  <si>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</si>
  <si>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</si>
  <si>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</si>
  <si>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</si>
  <si>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</si>
  <si>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</si>
  <si>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</si>
  <si>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</si>
  <si>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</si>
  <si>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</si>
  <si>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</si>
  <si>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</si>
  <si>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</si>
  <si>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</si>
  <si>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</si>
  <si>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</si>
  <si>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</si>
  <si>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</si>
  <si>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</si>
  <si>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</si>
  <si>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</si>
  <si>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</si>
  <si>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</si>
  <si>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</si>
  <si>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</si>
  <si>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</si>
  <si>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</si>
  <si>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</si>
  <si>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</si>
  <si>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</si>
  <si>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</si>
  <si>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</si>
  <si>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</si>
  <si>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</si>
  <si>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</si>
  <si>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</si>
  <si>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</si>
  <si>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</si>
  <si>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</si>
  <si>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</si>
  <si>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</si>
  <si>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</si>
  <si>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</si>
  <si>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</si>
  <si>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</si>
  <si>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</si>
  <si>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</si>
  <si>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</si>
  <si>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</si>
  <si>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</si>
  <si>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</si>
  <si>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</si>
  <si>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</si>
  <si>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</si>
  <si>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</si>
  <si>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</si>
  <si>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</si>
  <si>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</si>
  <si>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</si>
  <si>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</si>
  <si>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</si>
  <si>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</si>
  <si>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</si>
  <si>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</si>
  <si>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</si>
  <si>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</si>
  <si>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</si>
  <si>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</si>
  <si>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</si>
  <si>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</si>
  <si>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</si>
  <si>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</si>
  <si>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</si>
  <si>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</si>
  <si>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</si>
  <si>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</si>
  <si>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</si>
  <si>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</si>
  <si>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</si>
  <si>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</si>
  <si>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</si>
  <si>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</si>
  <si>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</si>
  <si>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</si>
  <si>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</si>
  <si>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</si>
  <si>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</si>
  <si>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</si>
  <si>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</si>
  <si>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</si>
  <si>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</si>
  <si>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</si>
  <si>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</si>
  <si>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</si>
  <si>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</si>
  <si>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</si>
  <si>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</si>
  <si>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</si>
  <si>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</si>
  <si>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</si>
  <si>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</si>
  <si>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</si>
  <si>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</si>
  <si>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</si>
  <si>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</si>
  <si>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</si>
  <si>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</si>
  <si>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</si>
  <si>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</si>
  <si>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</si>
  <si>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</si>
  <si>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</si>
  <si>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</si>
  <si>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</si>
  <si>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</si>
  <si>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</si>
  <si>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</si>
  <si>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</si>
  <si>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</si>
  <si>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</si>
  <si>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</si>
  <si>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</si>
  <si>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</si>
  <si>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</si>
  <si>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</si>
  <si>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</si>
  <si>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</si>
  <si>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</si>
  <si>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</si>
  <si>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</si>
  <si>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</si>
  <si>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</si>
  <si>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</si>
  <si>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</si>
  <si>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</si>
  <si>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</si>
  <si>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</si>
  <si>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</si>
  <si>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</si>
  <si>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</si>
  <si>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</si>
  <si>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</si>
  <si>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</si>
  <si>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</si>
  <si>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</si>
  <si>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</si>
  <si>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</si>
  <si>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</si>
  <si>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</si>
  <si>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</si>
  <si>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</si>
  <si>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</si>
  <si>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</si>
  <si>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</si>
  <si>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</si>
  <si>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</si>
  <si>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</si>
  <si>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</si>
  <si>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</si>
  <si>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</si>
  <si>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</si>
  <si>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</si>
  <si>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</si>
  <si>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</si>
  <si>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</si>
  <si>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</si>
  <si>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</si>
  <si>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</si>
  <si>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</si>
  <si>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</si>
  <si>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</si>
  <si>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</si>
  <si>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</si>
  <si>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</si>
  <si>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</si>
  <si>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</si>
  <si>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</si>
  <si>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</si>
  <si>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</si>
  <si>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</si>
  <si>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</si>
  <si>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</si>
  <si>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</si>
  <si>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</si>
  <si>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</si>
  <si>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</si>
  <si>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</si>
  <si>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</si>
  <si>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</si>
  <si>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</si>
  <si>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</si>
  <si>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</si>
  <si>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</si>
  <si>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</si>
  <si>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</si>
  <si>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</si>
  <si>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</si>
  <si>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</si>
  <si>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</si>
  <si>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</si>
  <si>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</si>
  <si>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</si>
  <si>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</si>
  <si>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</si>
  <si>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</si>
  <si>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</si>
  <si>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</si>
  <si>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</si>
  <si>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</si>
  <si>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</si>
  <si>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</si>
  <si>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</si>
  <si>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</si>
  <si>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</si>
  <si>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</si>
  <si>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</si>
  <si>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</si>
  <si>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</si>
  <si>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</si>
  <si>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</si>
  <si>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</si>
  <si>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</si>
  <si>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</si>
  <si>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</si>
  <si>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</si>
  <si>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</si>
  <si>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</si>
  <si>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</si>
  <si>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</si>
  <si>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</si>
  <si>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</si>
  <si>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</si>
  <si>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</si>
  <si>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</si>
  <si>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</si>
  <si>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</si>
  <si>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</si>
  <si>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</si>
  <si>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</si>
  <si>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</si>
  <si>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</si>
  <si>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</si>
  <si>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</si>
  <si>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</si>
  <si>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</si>
  <si>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</si>
  <si>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</si>
  <si>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</si>
  <si>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</si>
  <si>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</si>
  <si>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</si>
  <si>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</si>
  <si>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</si>
  <si>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</si>
  <si>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</si>
  <si>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</si>
  <si>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</si>
  <si>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</si>
  <si>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</si>
  <si>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</si>
  <si>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</si>
  <si>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</si>
  <si>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</si>
  <si>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</si>
  <si>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</si>
  <si>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</si>
  <si>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</si>
  <si>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</si>
  <si>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</si>
  <si>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</si>
  <si>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</si>
  <si>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</si>
  <si>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</si>
  <si>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</si>
  <si>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</si>
  <si>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</si>
  <si>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</si>
  <si>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</si>
  <si>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</si>
  <si>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</si>
  <si>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</si>
  <si>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</si>
  <si>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</si>
  <si>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</si>
  <si>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</si>
  <si>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</si>
  <si>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</si>
  <si>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</si>
  <si>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</si>
  <si>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</si>
  <si>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</si>
  <si>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</si>
  <si>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</si>
  <si>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</si>
  <si>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</si>
  <si>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</si>
  <si>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</si>
  <si>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</si>
  <si>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</si>
  <si>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</si>
  <si>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</si>
  <si>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</si>
  <si>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</si>
  <si>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</si>
  <si>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</si>
  <si>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</si>
  <si>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</si>
  <si>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</si>
  <si>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</si>
  <si>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</si>
  <si>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</si>
  <si>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</si>
  <si>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</si>
  <si>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</si>
  <si>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</si>
  <si>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</si>
  <si>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</si>
  <si>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</si>
  <si>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</si>
  <si>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</si>
  <si>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</si>
  <si>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</si>
  <si>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</si>
  <si>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</si>
  <si>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</si>
  <si>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</si>
  <si>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</si>
  <si>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</si>
  <si>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</si>
  <si>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</si>
  <si>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</si>
  <si>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</si>
  <si>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</si>
  <si>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</si>
  <si>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</si>
  <si>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</si>
  <si>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</si>
  <si>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</si>
  <si>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</si>
  <si>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</si>
  <si>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</si>
  <si>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</si>
  <si>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</si>
  <si>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</si>
  <si>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</si>
  <si>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</si>
  <si>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</si>
  <si>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</si>
  <si>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</si>
  <si>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</si>
  <si>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</si>
  <si>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</si>
  <si>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</si>
  <si>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</si>
  <si>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</si>
  <si>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</si>
  <si>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</si>
  <si>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</si>
  <si>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</si>
  <si>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</si>
  <si>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</si>
  <si>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</si>
  <si>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</si>
  <si>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</si>
  <si>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</si>
  <si>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</si>
  <si>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</si>
  <si>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</si>
  <si>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</si>
  <si>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</si>
  <si>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</si>
  <si>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</si>
  <si>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</si>
  <si>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</si>
  <si>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</si>
  <si>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</si>
  <si>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</si>
  <si>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</si>
  <si>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</si>
  <si>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</si>
  <si>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</si>
  <si>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</si>
  <si>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</si>
  <si>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</si>
  <si>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</si>
  <si>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</si>
  <si>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</si>
  <si>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</si>
  <si>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</si>
  <si>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</si>
  <si>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</si>
  <si>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</si>
  <si>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</si>
  <si>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</si>
  <si>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</si>
  <si>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</si>
  <si>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</si>
  <si>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</si>
  <si>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</si>
  <si>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</si>
  <si>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</si>
  <si>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</si>
  <si>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</si>
  <si>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</si>
  <si>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</si>
  <si>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</si>
  <si>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</si>
  <si>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</si>
  <si>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</si>
  <si>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</si>
  <si>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</si>
  <si>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</si>
  <si>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</si>
  <si>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</si>
  <si>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</si>
  <si>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</si>
  <si>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</si>
  <si>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</si>
  <si>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</si>
  <si>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</si>
  <si>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</si>
  <si>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</si>
  <si>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</si>
  <si>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</si>
  <si>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</si>
  <si>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</si>
  <si>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</si>
  <si>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</si>
  <si>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</si>
  <si>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</si>
  <si>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</si>
  <si>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</si>
  <si>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</si>
  <si>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</si>
  <si>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</si>
  <si>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</si>
  <si>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</si>
  <si>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</si>
  <si>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</si>
  <si>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</si>
  <si>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</si>
  <si>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</si>
  <si>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</si>
  <si>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</si>
  <si>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</si>
  <si>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</si>
  <si>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</si>
  <si>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</si>
  <si>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</si>
  <si>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</si>
  <si>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</si>
  <si>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</si>
  <si>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</si>
  <si>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</si>
  <si>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</si>
  <si>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</si>
  <si>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</si>
  <si>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</si>
  <si>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</si>
  <si>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</si>
  <si>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</si>
  <si>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</si>
  <si>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</si>
  <si>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</si>
  <si>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</si>
  <si>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</si>
  <si>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</si>
  <si>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</si>
  <si>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</si>
  <si>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</si>
  <si>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</si>
  <si>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</si>
  <si>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</si>
  <si>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</si>
  <si>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</si>
  <si>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</si>
  <si>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</si>
  <si>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</si>
  <si>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</si>
  <si>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</si>
  <si>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</si>
  <si>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</si>
  <si>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</si>
  <si>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</si>
  <si>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</si>
  <si>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</si>
  <si>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</si>
  <si>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</si>
  <si>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</si>
  <si>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</si>
  <si>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</si>
  <si>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</si>
  <si>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</si>
  <si>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</si>
  <si>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</si>
  <si>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</si>
  <si>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</si>
  <si>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</si>
  <si>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</si>
  <si>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</si>
  <si>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</si>
  <si>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</si>
  <si>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</si>
  <si>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</si>
  <si>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</si>
  <si>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</si>
  <si>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</si>
  <si>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</si>
  <si>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</si>
  <si>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</si>
  <si>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</si>
  <si>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</si>
  <si>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</si>
  <si>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</si>
  <si>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</si>
  <si>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</si>
  <si>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</si>
  <si>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</si>
  <si>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</si>
  <si>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</si>
  <si>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</si>
  <si>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</si>
  <si>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</si>
  <si>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</si>
  <si>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</si>
  <si>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</si>
  <si>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</si>
  <si>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</si>
  <si>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</si>
  <si>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</si>
  <si>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</si>
  <si>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</si>
  <si>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</si>
  <si>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</si>
  <si>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</si>
  <si>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</si>
  <si>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</si>
  <si>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</si>
  <si>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</si>
  <si>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</si>
  <si>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</si>
  <si>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</si>
  <si>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</si>
  <si>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</si>
  <si>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</si>
  <si>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</si>
  <si>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</si>
  <si>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</si>
  <si>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</si>
  <si>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</si>
  <si>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</si>
  <si>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</si>
  <si>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</si>
  <si>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</si>
  <si>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</si>
  <si>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</si>
  <si>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</si>
  <si>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</si>
  <si>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</si>
  <si>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</si>
  <si>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</si>
  <si>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</si>
  <si>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</si>
  <si>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</si>
  <si>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</si>
  <si>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</si>
  <si>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</si>
  <si>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</si>
  <si>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</si>
  <si>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</si>
  <si>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</si>
  <si>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</si>
  <si>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</si>
  <si>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</si>
  <si>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</si>
  <si>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</si>
  <si>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</si>
  <si>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</si>
  <si>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</si>
  <si>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</si>
  <si>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</si>
  <si>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</si>
  <si>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</si>
  <si>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</si>
  <si>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</si>
  <si>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</si>
  <si>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</si>
  <si>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</si>
  <si>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</si>
  <si>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</si>
  <si>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</si>
  <si>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</si>
  <si>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</si>
  <si>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</si>
  <si>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</si>
  <si>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</si>
  <si>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</si>
  <si>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</si>
  <si>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</si>
  <si>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</si>
  <si>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</si>
  <si>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</si>
  <si>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</si>
  <si>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</si>
  <si>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</si>
  <si>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</si>
  <si>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</si>
  <si>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</si>
  <si>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</si>
  <si>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</si>
  <si>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</si>
  <si>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</si>
  <si>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</si>
  <si>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</si>
  <si>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</si>
  <si>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</si>
  <si>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</si>
  <si>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</si>
  <si>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</si>
  <si>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</si>
  <si>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</si>
  <si>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</si>
  <si>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</si>
  <si>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</si>
  <si>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</si>
  <si>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</si>
  <si>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</si>
  <si>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</si>
  <si>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</si>
  <si>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</si>
  <si>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</si>
  <si>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</si>
  <si>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</si>
  <si>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</si>
  <si>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</si>
  <si>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</si>
  <si>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</si>
  <si>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</si>
  <si>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</si>
  <si>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</si>
  <si>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</si>
  <si>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</si>
  <si>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</si>
  <si>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</si>
  <si>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</si>
  <si>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</si>
  <si>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</si>
  <si>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</si>
  <si>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</si>
  <si>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</si>
  <si>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</si>
  <si>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</si>
  <si>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</si>
  <si>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</si>
  <si>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</si>
  <si>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</si>
  <si>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</si>
  <si>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</si>
  <si>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</si>
  <si>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</si>
  <si>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</si>
  <si>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</si>
  <si>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</si>
  <si>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</si>
  <si>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</si>
  <si>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</si>
  <si>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</si>
  <si>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</si>
  <si>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</si>
  <si>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</si>
  <si>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</si>
  <si>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</si>
  <si>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</si>
  <si>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</si>
  <si>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</si>
  <si>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</si>
  <si>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</si>
  <si>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</si>
  <si>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</si>
  <si>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</si>
  <si>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</si>
  <si>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</si>
  <si>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</si>
  <si>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</si>
  <si>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</si>
  <si>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</si>
  <si>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</si>
  <si>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</si>
  <si>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</si>
  <si>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</si>
  <si>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</si>
  <si>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</si>
  <si>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</si>
  <si>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</si>
  <si>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</si>
  <si>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</si>
  <si>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</si>
  <si>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</si>
  <si>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</si>
  <si>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</si>
  <si>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</si>
  <si>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</si>
  <si>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</si>
  <si>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</si>
  <si>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</si>
  <si>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</si>
  <si>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</si>
  <si>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</si>
  <si>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</si>
  <si>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</si>
  <si>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</si>
  <si>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</si>
  <si>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</si>
  <si>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</si>
  <si>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</si>
  <si>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</si>
  <si>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</si>
  <si>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</si>
  <si>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</si>
  <si>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</si>
  <si>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</si>
  <si>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</si>
  <si>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</si>
  <si>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</si>
  <si>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</si>
  <si>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</si>
  <si>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</si>
  <si>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</si>
  <si>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</si>
  <si>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</si>
  <si>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</si>
  <si>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</si>
  <si>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</si>
  <si>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</si>
  <si>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</si>
  <si>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</si>
  <si>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</si>
  <si>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</si>
  <si>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</si>
  <si>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</si>
  <si>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</si>
  <si>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</si>
  <si>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</si>
  <si>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</si>
  <si>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</si>
  <si>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</si>
  <si>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</si>
  <si>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</si>
  <si>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</si>
  <si>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</si>
  <si>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</si>
  <si>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</si>
  <si>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</si>
  <si>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</si>
  <si>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</si>
  <si>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</si>
  <si>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</si>
  <si>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</si>
  <si>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</si>
  <si>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</si>
  <si>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</si>
  <si>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</si>
  <si>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</si>
  <si>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</si>
  <si>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</si>
  <si>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</si>
  <si>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</si>
  <si>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</si>
  <si>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</si>
  <si>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</si>
  <si>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</si>
  <si>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</si>
  <si>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</si>
  <si>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</si>
  <si>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</si>
  <si>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</si>
  <si>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</si>
  <si>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</si>
  <si>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</si>
  <si>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</si>
  <si>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</si>
  <si>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</si>
  <si>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</si>
  <si>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</si>
  <si>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</si>
  <si>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</si>
  <si>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</si>
  <si>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</si>
  <si>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</si>
  <si>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</si>
  <si>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</si>
  <si>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</si>
  <si>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</si>
  <si>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</si>
  <si>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</si>
  <si>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</si>
  <si>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</si>
  <si>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</si>
  <si>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</si>
  <si>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</si>
  <si>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</si>
  <si>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</si>
  <si>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</si>
  <si>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</si>
  <si>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</si>
  <si>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</si>
  <si>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</si>
  <si>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</si>
  <si>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</si>
  <si>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</si>
  <si>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</si>
  <si>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</si>
  <si>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</si>
  <si>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</si>
  <si>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</si>
  <si>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</si>
  <si>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</si>
  <si>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</si>
  <si>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</si>
  <si>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</si>
  <si>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</si>
  <si>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</si>
  <si>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</si>
  <si>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</si>
  <si>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</si>
  <si>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</si>
  <si>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</si>
  <si>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</si>
  <si>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</si>
  <si>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</si>
  <si>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</si>
  <si>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</si>
  <si>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</si>
  <si>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</si>
  <si>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</si>
  <si>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</si>
  <si>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</si>
  <si>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</si>
  <si>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</si>
  <si>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</si>
  <si>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</si>
  <si>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</si>
  <si>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</si>
  <si>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</si>
  <si>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</si>
  <si>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</si>
  <si>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</si>
  <si>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</si>
  <si>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</si>
  <si>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</si>
  <si>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</si>
  <si>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</si>
  <si>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</si>
  <si>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</si>
  <si>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</si>
  <si>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</si>
  <si>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</si>
  <si>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</si>
  <si>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</si>
  <si>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</si>
  <si>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</si>
  <si>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</si>
  <si>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</si>
  <si>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</si>
  <si>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</si>
  <si>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</si>
  <si>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</si>
  <si>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</si>
  <si>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</si>
  <si>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</si>
  <si>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</si>
  <si>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</si>
  <si>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</si>
  <si>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</si>
  <si>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</si>
  <si>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</si>
  <si>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</si>
  <si>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</si>
  <si>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</si>
  <si>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</si>
  <si>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</si>
  <si>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</si>
  <si>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</si>
  <si>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</si>
  <si>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</si>
  <si>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</si>
  <si>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</si>
  <si>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</si>
  <si>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</si>
  <si>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</si>
  <si>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</si>
  <si>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</si>
  <si>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</si>
  <si>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</si>
  <si>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</si>
  <si>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</si>
  <si>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</si>
  <si>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</si>
  <si>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</si>
  <si>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</si>
  <si>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</si>
  <si>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</si>
  <si>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</si>
  <si>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</si>
  <si>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</si>
  <si>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</si>
  <si>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</si>
  <si>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</si>
  <si>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</si>
  <si>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</si>
  <si>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</si>
  <si>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</si>
  <si>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</si>
  <si>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</si>
  <si>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</si>
  <si>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</si>
  <si>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</si>
  <si>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</si>
  <si>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</si>
  <si>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</si>
  <si>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</si>
  <si>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</si>
  <si>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</si>
  <si>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</si>
  <si>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</si>
  <si>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</si>
  <si>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</si>
  <si>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</si>
  <si>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</si>
  <si>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</si>
  <si>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</si>
  <si>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</si>
  <si>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</si>
  <si>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</si>
  <si>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</si>
  <si>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</si>
  <si>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</si>
  <si>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</si>
  <si>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</si>
  <si>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</si>
  <si>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</si>
  <si>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</si>
  <si>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</si>
  <si>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</si>
  <si>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</si>
  <si>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</si>
  <si>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</si>
  <si>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</si>
  <si>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</si>
  <si>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</si>
  <si>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</si>
  <si>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</si>
  <si>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</si>
  <si>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</si>
  <si>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</si>
  <si>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</si>
  <si>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</si>
  <si>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</si>
  <si>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</si>
  <si>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</si>
  <si>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</si>
  <si>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</si>
  <si>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</si>
  <si>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</si>
  <si>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</si>
  <si>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</si>
  <si>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</si>
  <si>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</si>
  <si>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</si>
  <si>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</si>
  <si>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</si>
  <si>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</si>
  <si>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</si>
  <si>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</si>
  <si>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</si>
  <si>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</si>
  <si>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</si>
  <si>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</si>
  <si>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</si>
  <si>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</si>
  <si>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</si>
  <si>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</si>
  <si>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</si>
  <si>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</si>
  <si>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</si>
  <si>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</si>
  <si>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</si>
  <si>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</si>
  <si>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</si>
  <si>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</si>
  <si>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</si>
  <si>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</si>
  <si>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</si>
  <si>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</si>
  <si>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</si>
  <si>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</si>
  <si>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</si>
  <si>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</si>
  <si>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</si>
  <si>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</si>
  <si>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</si>
  <si>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</si>
  <si>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</si>
  <si>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</si>
  <si>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</si>
  <si>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</si>
  <si>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</si>
  <si>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</si>
  <si>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</si>
  <si>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</si>
  <si>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</si>
  <si>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</si>
  <si>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</si>
  <si>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</si>
  <si>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</si>
  <si>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</si>
  <si>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</si>
  <si>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</si>
  <si>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</si>
  <si>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</si>
  <si>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</si>
  <si>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</si>
  <si>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</si>
  <si>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</si>
  <si>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</si>
  <si>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</si>
  <si>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</si>
  <si>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</si>
  <si>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</si>
  <si>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</si>
  <si>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</si>
  <si>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</si>
  <si>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</si>
  <si>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</si>
  <si>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</si>
  <si>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</si>
  <si>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</si>
  <si>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</si>
  <si>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</si>
  <si>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</si>
  <si>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</si>
  <si>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</si>
  <si>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</si>
  <si>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</si>
  <si>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</si>
  <si>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</si>
  <si>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</si>
  <si>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</si>
  <si>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</si>
  <si>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</si>
  <si>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</si>
  <si>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</si>
  <si>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</si>
  <si>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</si>
  <si>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</si>
  <si>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</si>
  <si>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</si>
  <si>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</si>
  <si>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</si>
  <si>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</si>
  <si>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</si>
  <si>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</si>
  <si>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</si>
  <si>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</si>
  <si>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</si>
  <si>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</si>
  <si>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</si>
  <si>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</si>
  <si>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</si>
  <si>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</si>
  <si>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</si>
  <si>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</si>
  <si>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</si>
  <si>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</si>
  <si>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</si>
  <si>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</si>
  <si>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</si>
  <si>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</si>
  <si>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</si>
  <si>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</si>
  <si>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</si>
  <si>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</si>
  <si>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</si>
  <si>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</si>
  <si>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</si>
  <si>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</si>
  <si>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</si>
  <si>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</si>
  <si>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</si>
  <si>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</si>
  <si>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</si>
  <si>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</si>
  <si>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</si>
  <si>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</si>
  <si>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</si>
  <si>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</si>
  <si>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</si>
  <si>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</si>
  <si>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</si>
  <si>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</si>
  <si>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</si>
  <si>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</si>
  <si>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</si>
  <si>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</si>
  <si>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</si>
  <si>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</si>
  <si>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</si>
  <si>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</si>
  <si>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</si>
  <si>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</si>
  <si>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</si>
  <si>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</si>
  <si>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</si>
  <si>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</si>
  <si>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</si>
  <si>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</si>
  <si>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</si>
  <si>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</si>
  <si>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</si>
  <si>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</si>
  <si>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</si>
  <si>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</si>
  <si>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</si>
  <si>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</si>
  <si>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</si>
  <si>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</si>
  <si>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</si>
  <si>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</si>
  <si>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</si>
  <si>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</si>
  <si>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</si>
  <si>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</si>
  <si>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</si>
  <si>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</si>
  <si>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</si>
  <si>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</si>
  <si>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</si>
  <si>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</si>
  <si>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</si>
  <si>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</si>
  <si>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</si>
  <si>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</si>
  <si>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</si>
  <si>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</si>
  <si>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</si>
  <si>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</si>
  <si>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</si>
  <si>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</si>
  <si>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</si>
  <si>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</si>
  <si>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</si>
  <si>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</si>
  <si>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</si>
  <si>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</si>
  <si>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</si>
  <si>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</si>
  <si>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</si>
  <si>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</si>
  <si>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</si>
  <si>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</si>
  <si>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</si>
  <si>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</si>
  <si>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</si>
  <si>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</si>
  <si>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</si>
  <si>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</si>
  <si>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</si>
  <si>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</si>
  <si>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</si>
  <si>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</si>
  <si>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</si>
  <si>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</si>
  <si>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</si>
  <si>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</si>
  <si>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</si>
  <si>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</si>
  <si>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</si>
  <si>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</si>
  <si>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</si>
  <si>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</si>
  <si>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</si>
  <si>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</si>
  <si>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</si>
  <si>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</si>
  <si>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</si>
  <si>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</si>
  <si>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</si>
  <si>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</si>
  <si>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</si>
  <si>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</si>
  <si>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</si>
  <si>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</si>
  <si>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</si>
  <si>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</si>
  <si>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</si>
  <si>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</si>
  <si>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</si>
  <si>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</si>
  <si>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</si>
  <si>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</si>
  <si>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</si>
  <si>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</si>
  <si>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</si>
  <si>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</si>
  <si>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</si>
  <si>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</si>
  <si>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</si>
  <si>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</si>
  <si>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</si>
  <si>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</si>
  <si>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</si>
  <si>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</si>
  <si>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</si>
  <si>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</si>
  <si>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</si>
  <si>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</si>
  <si>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</si>
  <si>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</si>
  <si>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</si>
  <si>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</si>
  <si>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</si>
  <si>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</si>
  <si>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</si>
  <si>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</si>
  <si>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</si>
  <si>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</si>
  <si>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</si>
  <si>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</si>
  <si>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</si>
  <si>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</si>
  <si>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</si>
  <si>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</si>
  <si>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</si>
  <si>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</si>
  <si>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</si>
  <si>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</si>
  <si>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</si>
  <si>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</si>
  <si>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</si>
  <si>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</si>
  <si>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</si>
  <si>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</si>
  <si>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</si>
  <si>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</si>
  <si>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</si>
  <si>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</si>
  <si>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</si>
  <si>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</si>
  <si>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</si>
  <si>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</si>
  <si>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</si>
  <si>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</si>
  <si>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</si>
  <si>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</si>
  <si>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</si>
  <si>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</si>
  <si>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</si>
  <si>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</si>
  <si>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</si>
  <si>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</si>
  <si>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</si>
  <si>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</si>
  <si>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</si>
  <si>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</si>
  <si>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</si>
  <si>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</si>
  <si>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</si>
  <si>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</si>
  <si>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</si>
  <si>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</si>
  <si>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</si>
  <si>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</si>
  <si>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</si>
  <si>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</si>
  <si>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</si>
  <si>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</si>
  <si>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</si>
  <si>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</si>
  <si>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</si>
  <si>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</si>
  <si>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</si>
  <si>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</si>
  <si>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</si>
  <si>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</si>
  <si>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</si>
  <si>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</si>
  <si>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</si>
  <si>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</si>
  <si>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</si>
  <si>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</si>
  <si>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</si>
  <si>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</si>
  <si>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</si>
  <si>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</si>
  <si>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</si>
  <si>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</si>
  <si>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</si>
  <si>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</si>
  <si>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</si>
  <si>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</si>
  <si>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</si>
  <si>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</si>
  <si>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</si>
  <si>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</si>
  <si>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</si>
  <si>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</si>
  <si>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</si>
  <si>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</si>
  <si>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</si>
  <si>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</si>
  <si>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</si>
  <si>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</si>
  <si>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</si>
  <si>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</si>
  <si>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</si>
  <si>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</si>
  <si>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</si>
  <si>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</si>
  <si>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</si>
  <si>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</si>
  <si>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</si>
  <si>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</si>
  <si>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</si>
  <si>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</si>
  <si>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</si>
  <si>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</si>
  <si>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</si>
  <si>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</si>
  <si>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</si>
  <si>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</si>
  <si>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</si>
  <si>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</si>
  <si>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</si>
  <si>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</si>
  <si>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</si>
  <si>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</si>
  <si>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</si>
  <si>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</si>
  <si>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</si>
  <si>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</si>
  <si>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</si>
  <si>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</si>
  <si>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</si>
  <si>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</si>
  <si>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</si>
  <si>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</si>
  <si>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</si>
  <si>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</si>
  <si>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</si>
  <si>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</si>
  <si>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</si>
  <si>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</si>
  <si>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</si>
  <si>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</si>
  <si>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</si>
  <si>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</si>
  <si>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</si>
  <si>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</si>
  <si>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</si>
  <si>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</si>
  <si>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</si>
  <si>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</si>
  <si>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</si>
  <si>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</si>
  <si>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</si>
  <si>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</si>
  <si>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</si>
  <si>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</si>
  <si>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</si>
  <si>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</si>
  <si>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</si>
  <si>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</si>
  <si>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</si>
  <si>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</si>
  <si>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</si>
  <si>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</si>
  <si>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</si>
  <si>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</si>
  <si>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</si>
  <si>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</si>
  <si>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</si>
  <si>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</si>
  <si>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</si>
  <si>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</si>
  <si>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</si>
  <si>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</si>
  <si>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</si>
  <si>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</si>
  <si>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</si>
  <si>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</si>
  <si>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</si>
  <si>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</si>
  <si>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</si>
  <si>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</si>
  <si>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</si>
  <si>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</si>
  <si>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</si>
  <si>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</si>
  <si>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</si>
  <si>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</si>
  <si>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</si>
  <si>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</si>
  <si>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</si>
  <si>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</si>
  <si>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</si>
  <si>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</si>
  <si>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</si>
  <si>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</si>
  <si>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</si>
  <si>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</si>
  <si>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</si>
  <si>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</si>
  <si>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</si>
  <si>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</si>
  <si>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</si>
  <si>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</si>
  <si>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</si>
  <si>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</si>
  <si>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</si>
  <si>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</si>
  <si>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</si>
  <si>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</si>
  <si>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</si>
  <si>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</si>
  <si>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</si>
  <si>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</si>
  <si>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</si>
  <si>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</si>
  <si>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</si>
  <si>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</si>
  <si>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</si>
  <si>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</si>
  <si>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</si>
  <si>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</si>
  <si>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</si>
  <si>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</si>
  <si>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</si>
  <si>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</si>
  <si>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</si>
  <si>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</si>
  <si>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</si>
  <si>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</si>
  <si>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</si>
  <si>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</si>
  <si>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</si>
  <si>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</si>
  <si>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</si>
  <si>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</si>
  <si>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</si>
  <si>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</si>
  <si>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</si>
  <si>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</si>
  <si>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</si>
  <si>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</si>
  <si>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</si>
  <si>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</si>
  <si>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</si>
  <si>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</si>
  <si>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</si>
  <si>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</si>
  <si>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</si>
  <si>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</si>
  <si>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</si>
  <si>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</si>
  <si>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</si>
  <si>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</si>
  <si>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</si>
  <si>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</si>
  <si>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</si>
  <si>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</si>
  <si>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</si>
  <si>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</si>
  <si>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</si>
  <si>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</si>
  <si>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</si>
  <si>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</si>
  <si>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</si>
  <si>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</si>
  <si>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</si>
  <si>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</si>
  <si>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</si>
  <si>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</si>
  <si>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</si>
  <si>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</si>
  <si>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</si>
  <si>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</si>
  <si>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</si>
  <si>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</si>
  <si>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</si>
  <si>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</si>
  <si>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</si>
  <si>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</si>
  <si>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</si>
  <si>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</si>
  <si>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</si>
  <si>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</si>
  <si>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</si>
  <si>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</si>
  <si>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</si>
  <si>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</si>
  <si>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</si>
  <si>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</si>
  <si>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</si>
  <si>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</si>
  <si>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</si>
  <si>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</si>
  <si>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</si>
  <si>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</si>
  <si>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</si>
  <si>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</si>
  <si>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</si>
  <si>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</si>
  <si>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</si>
  <si>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</si>
  <si>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</si>
  <si>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</si>
  <si>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</si>
  <si>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</si>
  <si>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</si>
  <si>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</si>
  <si>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</si>
  <si>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</si>
  <si>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</si>
  <si>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</si>
  <si>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</si>
  <si>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</si>
  <si>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</si>
  <si>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</si>
  <si>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</si>
  <si>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</si>
  <si>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</si>
  <si>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</si>
  <si>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</si>
  <si>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</si>
  <si>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</si>
  <si>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</si>
  <si>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</si>
  <si>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</si>
  <si>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</si>
  <si>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</si>
  <si>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</si>
  <si>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</si>
  <si>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</si>
  <si>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</si>
  <si>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</si>
  <si>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</si>
  <si>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</si>
  <si>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</si>
  <si>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</si>
  <si>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</si>
  <si>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</si>
  <si>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</si>
  <si>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</si>
  <si>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</si>
  <si>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</si>
  <si>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</si>
  <si>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</si>
  <si>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</si>
  <si>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</si>
  <si>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</si>
  <si>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</si>
  <si>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</si>
  <si>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</si>
  <si>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</si>
  <si>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</si>
  <si>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</si>
  <si>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</si>
  <si>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</si>
  <si>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</si>
  <si>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</si>
  <si>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</si>
  <si>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</si>
  <si>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</si>
  <si>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</si>
  <si>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</si>
  <si>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</si>
  <si>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</si>
  <si>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</si>
  <si>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</si>
  <si>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</si>
  <si>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</si>
  <si>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</si>
  <si>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</si>
  <si>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</si>
  <si>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</si>
  <si>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</si>
  <si>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</si>
  <si>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</si>
  <si>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</si>
  <si>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</si>
  <si>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</si>
  <si>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</si>
  <si>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</si>
  <si>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</si>
  <si>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</si>
  <si>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</si>
  <si>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</si>
  <si>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</si>
  <si>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</si>
  <si>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</si>
  <si>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</si>
  <si>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</si>
  <si>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</si>
  <si>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</si>
  <si>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</si>
  <si>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</si>
  <si>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</si>
  <si>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</si>
  <si>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</si>
  <si>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</si>
  <si>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</si>
  <si>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</si>
  <si>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</si>
  <si>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</si>
  <si>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</si>
  <si>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</si>
  <si>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</si>
  <si>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</si>
  <si>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</si>
  <si>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</si>
  <si>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</si>
  <si>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</si>
  <si>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</si>
  <si>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</si>
  <si>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</si>
  <si>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</si>
  <si>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</si>
  <si>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</si>
  <si>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</si>
  <si>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</si>
  <si>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</si>
  <si>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</si>
  <si>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</si>
  <si>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</si>
  <si>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</si>
  <si>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</si>
  <si>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</si>
  <si>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</si>
  <si>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</si>
  <si>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</si>
  <si>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</si>
  <si>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</si>
  <si>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</si>
  <si>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</si>
  <si>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</si>
  <si>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</si>
  <si>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</si>
  <si>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</si>
  <si>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</si>
  <si>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</si>
  <si>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</si>
  <si>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</si>
  <si>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</si>
  <si>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</si>
  <si>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</si>
  <si>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</si>
  <si>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</si>
  <si>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</si>
  <si>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</si>
  <si>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</si>
  <si>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</si>
  <si>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</si>
  <si>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</si>
  <si>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</si>
  <si>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</si>
  <si>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</si>
  <si>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</si>
  <si>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</si>
  <si>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</si>
  <si>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</si>
  <si>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</si>
  <si>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</si>
  <si>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</si>
  <si>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</si>
  <si>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</si>
  <si>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</si>
  <si>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</si>
  <si>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</si>
  <si>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</si>
  <si>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</si>
  <si>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</si>
  <si>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</si>
  <si>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</si>
  <si>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</si>
  <si>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</si>
  <si>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</si>
  <si>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</si>
  <si>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</si>
  <si>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</si>
  <si>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</si>
  <si>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</si>
  <si>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</si>
  <si>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</si>
  <si>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</si>
  <si>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</si>
  <si>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</si>
  <si>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</si>
  <si>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</si>
  <si>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</si>
  <si>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</si>
  <si>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</si>
  <si>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</si>
  <si>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</si>
  <si>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</si>
  <si>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</si>
  <si>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</si>
  <si>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</si>
  <si>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</si>
  <si>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</si>
  <si>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</si>
  <si>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</si>
  <si>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</si>
  <si>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</si>
  <si>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</si>
  <si>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</si>
  <si>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</si>
  <si>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</si>
  <si>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</si>
  <si>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</si>
  <si>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</si>
  <si>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</si>
  <si>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</si>
  <si>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</si>
  <si>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</si>
  <si>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</si>
  <si>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</si>
  <si>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</si>
  <si>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</si>
  <si>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</si>
  <si>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</si>
  <si>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</si>
  <si>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</si>
  <si>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</si>
  <si>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</si>
  <si>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</si>
  <si>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</si>
  <si>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</si>
  <si>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</si>
  <si>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</si>
  <si>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</si>
  <si>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</si>
  <si>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</si>
  <si>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</si>
  <si>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</si>
  <si>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</si>
  <si>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</si>
  <si>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</si>
  <si>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</si>
  <si>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</si>
  <si>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</si>
  <si>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</si>
  <si>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</si>
  <si>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</si>
  <si>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</si>
  <si>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</si>
  <si>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</si>
  <si>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</si>
  <si>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</si>
  <si>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</si>
  <si>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</si>
  <si>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</si>
  <si>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</si>
  <si>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</si>
  <si>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</si>
  <si>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</si>
  <si>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</si>
  <si>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</si>
  <si>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</si>
  <si>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</si>
  <si>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</si>
  <si>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</si>
  <si>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</si>
  <si>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</si>
  <si>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</si>
  <si>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</si>
  <si>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</si>
  <si>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</si>
  <si>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</si>
  <si>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</si>
  <si>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</si>
  <si>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</si>
  <si>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</si>
  <si>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</si>
  <si>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</si>
  <si>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</si>
  <si>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</si>
  <si>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</si>
  <si>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</si>
  <si>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</si>
  <si>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</si>
  <si>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</si>
  <si>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</si>
  <si>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</si>
  <si>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</si>
  <si>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</si>
  <si>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</si>
  <si>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</si>
  <si>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</si>
  <si>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</si>
  <si>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</si>
  <si>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</si>
  <si>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</si>
  <si>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</si>
  <si>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</si>
  <si>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</si>
  <si>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</si>
  <si>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</si>
  <si>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</si>
  <si>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</si>
  <si>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</si>
  <si>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</si>
  <si>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</si>
  <si>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</si>
  <si>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</si>
  <si>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</si>
  <si>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</si>
  <si>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</si>
  <si>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</si>
  <si>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</si>
  <si>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</si>
  <si>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</si>
  <si>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</si>
  <si>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</si>
  <si>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</si>
  <si>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</si>
  <si>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</si>
  <si>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</si>
  <si>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</si>
  <si>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</si>
  <si>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</si>
  <si>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</si>
  <si>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</si>
  <si>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</si>
  <si>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</si>
  <si>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</si>
  <si>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</si>
  <si>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</si>
  <si>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</si>
  <si>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</si>
  <si>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</si>
  <si>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</si>
  <si>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</si>
  <si>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</si>
  <si>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</si>
  <si>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</si>
  <si>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</si>
  <si>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</si>
  <si>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</si>
  <si>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</si>
  <si>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</si>
  <si>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</si>
  <si>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</si>
  <si>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</si>
  <si>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</si>
  <si>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</si>
  <si>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</si>
  <si>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</si>
  <si>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</si>
  <si>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</si>
  <si>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</si>
  <si>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</si>
  <si>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</si>
  <si>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</si>
  <si>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</si>
  <si>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</si>
  <si>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</si>
  <si>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</si>
  <si>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</si>
  <si>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</si>
  <si>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</si>
  <si>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</si>
  <si>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</si>
  <si>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</si>
  <si>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</si>
  <si>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</si>
  <si>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</si>
  <si>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</si>
  <si>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</si>
  <si>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</si>
  <si>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</si>
  <si>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</si>
  <si>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</si>
  <si>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</si>
  <si>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</si>
  <si>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</si>
  <si>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</si>
  <si>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</si>
  <si>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</si>
  <si>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</si>
  <si>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</si>
  <si>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</si>
  <si>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</si>
  <si>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</si>
  <si>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</si>
  <si>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</si>
  <si>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</si>
  <si>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</si>
  <si>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</si>
  <si>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</si>
  <si>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</si>
  <si>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</si>
  <si>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</si>
  <si>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</si>
  <si>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</si>
  <si>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</si>
  <si>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</si>
  <si>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</si>
  <si>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</si>
  <si>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</si>
  <si>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</si>
  <si>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</si>
  <si>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</si>
  <si>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</si>
  <si>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</si>
  <si>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</si>
  <si>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</si>
  <si>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</si>
  <si>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</si>
  <si>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</si>
  <si>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</si>
  <si>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</si>
  <si>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</si>
  <si>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</si>
  <si>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</si>
  <si>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</si>
  <si>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</si>
  <si>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</si>
  <si>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</si>
  <si>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</si>
  <si>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</si>
  <si>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</si>
  <si>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</si>
  <si>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</si>
  <si>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</si>
  <si>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</si>
  <si>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</si>
  <si>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</si>
  <si>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</si>
  <si>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</si>
  <si>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</si>
  <si>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</si>
  <si>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</si>
  <si>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</si>
  <si>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</si>
  <si>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</si>
  <si>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</si>
  <si>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</si>
  <si>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</si>
  <si>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</si>
  <si>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</si>
  <si>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</si>
  <si>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</si>
  <si>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</si>
  <si>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</si>
  <si>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</si>
  <si>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</si>
  <si>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</si>
  <si>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</si>
  <si>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</si>
  <si>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</si>
  <si>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</si>
  <si>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</si>
  <si>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</si>
  <si>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</si>
  <si>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</si>
  <si>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</si>
  <si>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</si>
  <si>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</si>
  <si>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</si>
  <si>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</si>
  <si>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</si>
  <si>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</si>
  <si>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</si>
  <si>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</si>
  <si>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</si>
  <si>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</si>
  <si>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</si>
  <si>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</si>
  <si>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</si>
  <si>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</si>
  <si>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</si>
  <si>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</si>
  <si>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</si>
  <si>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</si>
  <si>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</si>
  <si>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</si>
  <si>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</si>
  <si>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</si>
  <si>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</si>
  <si>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</si>
  <si>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</si>
  <si>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</si>
  <si>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</si>
  <si>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</si>
  <si>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</si>
  <si>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</si>
  <si>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</si>
  <si>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</si>
  <si>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</si>
  <si>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</si>
  <si>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</si>
  <si>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</si>
  <si>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</si>
  <si>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</si>
  <si>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</si>
  <si>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</si>
  <si>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</si>
  <si>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</si>
  <si>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</si>
  <si>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</si>
  <si>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</si>
  <si>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</si>
  <si>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</si>
  <si>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</si>
  <si>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</si>
  <si>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</si>
  <si>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</si>
  <si>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</si>
  <si>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</si>
  <si>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</si>
  <si>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</si>
  <si>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</si>
  <si>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</si>
  <si>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</si>
  <si>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</si>
  <si>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</si>
  <si>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</si>
  <si>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</si>
  <si>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</si>
  <si>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</si>
  <si>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</si>
  <si>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</si>
  <si>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</si>
  <si>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</si>
  <si>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</si>
  <si>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</si>
  <si>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</si>
  <si>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</si>
  <si>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</si>
  <si>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</si>
  <si>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</si>
  <si>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</si>
  <si>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</si>
  <si>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</si>
  <si>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</si>
  <si>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</si>
  <si>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</si>
  <si>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</si>
  <si>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</si>
  <si>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</si>
  <si>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</si>
  <si>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</si>
  <si>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</si>
  <si>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</si>
  <si>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</si>
  <si>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</si>
  <si>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</si>
  <si>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</si>
  <si>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</si>
  <si>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</si>
  <si>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</si>
  <si>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</si>
  <si>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</si>
  <si>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</si>
  <si>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</si>
  <si>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</si>
  <si>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</si>
  <si>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</si>
  <si>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</si>
  <si>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</si>
  <si>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</si>
  <si>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</si>
  <si>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</si>
  <si>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</si>
  <si>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</si>
  <si>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</si>
  <si>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</si>
  <si>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</si>
  <si>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</si>
  <si>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</si>
  <si>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</si>
  <si>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</si>
  <si>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</si>
  <si>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</si>
  <si>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</si>
  <si>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</si>
  <si>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</si>
  <si>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</si>
  <si>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</si>
  <si>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</si>
  <si>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</si>
  <si>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</si>
  <si>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</si>
  <si>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</si>
  <si>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</si>
  <si>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</si>
  <si>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</si>
  <si>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</si>
  <si>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</si>
  <si>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</si>
  <si>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</si>
  <si>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</si>
  <si>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</si>
  <si>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</si>
  <si>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</si>
  <si>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</si>
  <si>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</si>
  <si>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</si>
  <si>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</si>
  <si>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</si>
  <si>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</si>
  <si>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</si>
  <si>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</si>
  <si>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</si>
  <si>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</si>
  <si>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</si>
  <si>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</si>
  <si>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</si>
  <si>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</si>
  <si>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</si>
  <si>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</si>
  <si>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</si>
  <si>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</si>
  <si>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</si>
  <si>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</si>
  <si>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</si>
  <si>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</si>
  <si>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</si>
  <si>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</si>
  <si>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</si>
  <si>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</si>
  <si>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</si>
  <si>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</si>
  <si>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</si>
  <si>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</si>
  <si>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</si>
  <si>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</si>
  <si>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</si>
  <si>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</si>
  <si>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</si>
  <si>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</si>
  <si>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</si>
  <si>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</si>
  <si>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</si>
  <si>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</si>
  <si>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</si>
  <si>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</si>
  <si>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</si>
  <si>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</si>
  <si>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</si>
  <si>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</si>
  <si>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</si>
  <si>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</si>
  <si>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</si>
  <si>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</si>
  <si>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</si>
  <si>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</si>
  <si>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</si>
  <si>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</si>
  <si>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</si>
  <si>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</si>
  <si>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</si>
  <si>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</si>
  <si>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</si>
  <si>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</si>
  <si>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</si>
  <si>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</si>
  <si>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</si>
  <si>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</si>
  <si>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</si>
  <si>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</si>
  <si>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</si>
  <si>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</si>
  <si>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</si>
  <si>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</si>
  <si>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</si>
  <si>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</si>
  <si>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RFE International, Inc.</t>
  </si>
  <si>
    <t>Andy Webb</t>
  </si>
  <si>
    <t>andyw@rfeinc.com</t>
  </si>
  <si>
    <t>9498331988</t>
  </si>
  <si>
    <t>yes</t>
  </si>
  <si>
    <t>http://www.rfeinc.com/upload/files/RFE%20official%20conflict%20free%20policy%20statement.pdf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</si>
</sst>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dyw@rfeinc.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B220633-270A-4794-A443-14BA74F069C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9D8E11B-6AF0-45E3-8511-F34EF9A5A4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12540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15799</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15799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180</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180</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15799</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15799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180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180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180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180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180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180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15799</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15799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D9323D-0F80-48B9-AA3D-EF07B1111C8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9" sqref="C9"/>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767</v>
      </c>
      <c r="B5" s="182" t="s">
        <v>1126</v>
      </c>
      <c r="C5" s="186" t="s">
        <v>2144</v>
      </c>
      <c r="D5" s="230"/>
      <c r="E5" s="182" t="s">
        <v>1096</v>
      </c>
      <c r="F5" s="182" t="s">
        <v>767</v>
      </c>
      <c r="G5" s="182" t="s">
        <v>13240</v>
      </c>
      <c r="H5" s="183">
        <v>0</v>
      </c>
      <c r="I5" s="184" t="s">
        <v>2446</v>
      </c>
      <c r="J5" s="184" t="s">
        <v>13628</v>
      </c>
      <c r="K5" s="224"/>
      <c r="L5" s="224"/>
      <c r="M5" s="224"/>
      <c r="N5" s="224"/>
      <c r="O5" s="224"/>
      <c r="P5" s="185"/>
      <c r="Q5" s="225"/>
      <c r="R5" s="182" t="str">
        <f ca="1">IF(ISERROR($V5),"",OFFSET('Smelter Look-up'!$C$4,$V5-4,0)&amp;"")</f>
        <v>Gejiu Non-Ferrous Metal Processing Co., Ltd.</v>
      </c>
      <c r="S5" s="181" t="str">
        <f t="shared" ref="S5" ca="1" si="0">IF(B5="","",IF(ISERROR(MATCH($E5,CL,0)),"Unknown",INDIRECT("'C'!$A$"&amp;MATCH($E5,CL,0)+1)))</f>
        <v>CN</v>
      </c>
      <c r="T5" s="181" t="str">
        <f ca="1">IF(B5="","",IF(ISERROR(MATCH($J5,SorP!$B$1:$B$6279,0)),"",INDIRECT("'SorP'!$A$"&amp;MATCH($S5&amp;$J5,SorP!C:C,0))))</f>
        <v>CN-YN</v>
      </c>
      <c r="U5" s="201"/>
      <c r="V5" s="226">
        <f>IF(C5="",NA(),IF(OR(C5="Smelter not listed",C5="Smelter not yet identified"),MATCH($B5&amp;$D5,'Smelter Look-up'!$J:$J,0),MATCH($B5&amp;$C5,'Smelter Look-up'!$J:$J,0)))</f>
        <v>436</v>
      </c>
      <c r="X5" s="227">
        <f t="shared" ref="X5" si="1">IF(AND(C5="Smelter not listed",OR(LEN(D5)=0,LEN(E5)=0)),1,0)</f>
        <v>0</v>
      </c>
      <c r="AB5" s="228" t="str">
        <f t="shared" ref="AB5" si="2">B5&amp;C5</f>
        <v>TinGejiu Non-Ferrous Metal Processing Co., Ltd.</v>
      </c>
    </row>
    <row r="6" spans="1:34" s="227" customFormat="1" ht="19.95" customHeight="1">
      <c r="A6" s="262" t="s">
        <v>745</v>
      </c>
      <c r="B6" s="182" t="s">
        <v>1127</v>
      </c>
      <c r="C6" s="186" t="s">
        <v>2</v>
      </c>
      <c r="D6" s="230"/>
      <c r="E6" s="182" t="s">
        <v>1096</v>
      </c>
      <c r="F6" s="182" t="s">
        <v>745</v>
      </c>
      <c r="G6" s="182" t="s">
        <v>13240</v>
      </c>
      <c r="H6" s="183">
        <v>0</v>
      </c>
      <c r="I6" s="184" t="s">
        <v>1590</v>
      </c>
      <c r="J6" s="184" t="s">
        <v>13623</v>
      </c>
      <c r="K6" s="224"/>
      <c r="L6" s="224"/>
      <c r="M6" s="224"/>
      <c r="N6" s="224"/>
      <c r="O6" s="224"/>
      <c r="P6" s="185"/>
      <c r="Q6" s="225"/>
      <c r="R6" s="182" t="str">
        <f ca="1">IF(ISERROR($V6),"",OFFSET('Smelter Look-up'!$C$4,$V6-4,0)&amp;"")</f>
        <v>Changsha South Tantalum Niobium Co., Ltd.</v>
      </c>
      <c r="S6" s="181" t="str">
        <f t="shared" ref="S6:S37" ca="1" si="3">IF(B6="","",IF(ISERROR(MATCH($E6,CL,0)),"Unknown",INDIRECT("'C'!$A$"&amp;MATCH($E6,CL,0)+1)))</f>
        <v>CN</v>
      </c>
      <c r="T6" s="181" t="str">
        <f ca="1">IF(B6="","",IF(ISERROR(MATCH($J6,SorP!$B$1:$B$6279,0)),"",INDIRECT("'SorP'!$A$"&amp;MATCH($S6&amp;$J6,SorP!C:C,0))))</f>
        <v>CN-HN</v>
      </c>
      <c r="U6" s="201"/>
      <c r="V6" s="226">
        <f>IF(C6="",NA(),IF(OR(C6="Smelter not listed",C6="Smelter not yet identified"),MATCH($B6&amp;$D6,'Smelter Look-up'!$J:$J,0),MATCH($B6&amp;$C6,'Smelter Look-up'!$J:$J,0)))</f>
        <v>324</v>
      </c>
      <c r="X6" s="227">
        <f t="shared" ref="X6:X37" si="4">IF(AND(C6="Smelter not listed",OR(LEN(D6)=0,LEN(E6)=0)),1,0)</f>
        <v>0</v>
      </c>
      <c r="AB6" s="228" t="str">
        <f t="shared" ref="AB6:AB37" si="5">B6&amp;C6</f>
        <v>TantalumChangsha South Tantalum Niobium Co., Ltd.</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33A158-4B67-4128-87A3-2FE99A0369C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RFE International,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Webb</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andyw@rfeinc.com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9498331988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Webb</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andyw@rfeinc.com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http://www.rfeinc.com/upload/files/RFE%20official%20conflict%20free%20policy%20statement.pdf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AndyW</cp:lastModifiedBy>
  <cp:lastPrinted>2015-04-21T20:47:43Z</cp:lastPrinted>
  <dcterms:created xsi:type="dcterms:W3CDTF">2010-06-21T21:00:23Z</dcterms:created>
  <dcterms:modified xsi:type="dcterms:W3CDTF">2023-07-11T16:33:53Z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