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C:\Users\andyw\AppData\Local\Microsoft\Windows\INetCache\Content.Outlook\K1JSIGM1\"/>
    </mc:Choice>
  </mc:AlternateContent>
  <xr:revisionPtr revIDLastSave="0" documentId="13_ncr:1_{CA7A4D70-5119-43CD-A445-C6B4651DF2A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445" yWindow="3300" windowWidth="2157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V5" i="5"/>
  <c r="V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<sst xmlns="http://schemas.openxmlformats.org/spreadsheetml/2006/main" count="22347" uniqueCount="15823">
  <si>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</si>
  <si>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</si>
  <si>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</si>
  <si>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</si>
  <si>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</si>
  <si>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</si>
  <si>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</si>
  <si>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</si>
  <si>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</si>
  <si>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</si>
  <si>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</si>
  <si>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</si>
  <si>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</si>
  <si>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</si>
  <si>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</si>
  <si>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</si>
  <si>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</si>
  <si>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</si>
  <si>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</si>
  <si>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</si>
  <si>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</si>
  <si>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</si>
  <si>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</si>
  <si>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</si>
  <si>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</si>
  <si>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</si>
  <si>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</si>
  <si>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</si>
  <si>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</si>
  <si>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</si>
  <si>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</si>
  <si>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</si>
  <si>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</si>
  <si>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</si>
  <si>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</si>
  <si>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</si>
  <si>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</si>
  <si>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</si>
  <si>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</si>
  <si>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</si>
  <si>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</si>
  <si>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</si>
  <si>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</si>
  <si>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</si>
  <si>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</si>
  <si>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</si>
  <si>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</si>
  <si>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</si>
  <si>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</si>
  <si>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</si>
  <si>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</si>
  <si>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</si>
  <si>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</si>
  <si>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</si>
  <si>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</si>
  <si>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</si>
  <si>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</si>
  <si>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</si>
  <si>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</si>
  <si>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</si>
  <si>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</si>
  <si>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</si>
  <si>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</si>
  <si>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</si>
  <si>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</si>
  <si>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</si>
  <si>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</si>
  <si>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</si>
  <si>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</si>
  <si>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</si>
  <si>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</si>
  <si>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</si>
  <si>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</si>
  <si>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</si>
  <si>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</si>
  <si>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</si>
  <si>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</si>
  <si>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</si>
  <si>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</si>
  <si>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</si>
  <si>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</si>
  <si>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</si>
  <si>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</si>
  <si>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</si>
  <si>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</si>
  <si>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</si>
  <si>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</si>
  <si>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</si>
  <si>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</si>
  <si>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</si>
  <si>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</si>
  <si>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</si>
  <si>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</si>
  <si>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</si>
  <si>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</si>
  <si>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</si>
  <si>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</si>
  <si>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</si>
  <si>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</si>
  <si>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</si>
  <si>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</si>
  <si>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</si>
  <si>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</si>
  <si>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</si>
  <si>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</si>
  <si>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</si>
  <si>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</si>
  <si>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</si>
  <si>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</si>
  <si>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</si>
  <si>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</si>
  <si>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</si>
  <si>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</si>
  <si>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</si>
  <si>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</si>
  <si>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</si>
  <si>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</si>
  <si>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</si>
  <si>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</si>
  <si>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</si>
  <si>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</si>
  <si>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</si>
  <si>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</si>
  <si>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</si>
  <si>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</si>
  <si>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</si>
  <si>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</si>
  <si>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</si>
  <si>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</si>
  <si>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</si>
  <si>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</si>
  <si>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</si>
  <si>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</si>
  <si>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</si>
  <si>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</si>
  <si>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</si>
  <si>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</si>
  <si>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</si>
  <si>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</si>
  <si>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</si>
  <si>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</si>
  <si>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</si>
  <si>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</si>
  <si>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</si>
  <si>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</si>
  <si>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</si>
  <si>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</si>
  <si>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</si>
  <si>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</si>
  <si>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</si>
  <si>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</si>
  <si>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</si>
  <si>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</si>
  <si>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</si>
  <si>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</si>
  <si>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</si>
  <si>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</si>
  <si>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</si>
  <si>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</si>
  <si>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</si>
  <si>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</si>
  <si>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</si>
  <si>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</si>
  <si>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</si>
  <si>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</si>
  <si>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</si>
  <si>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</si>
  <si>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</si>
  <si>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</si>
  <si>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</si>
  <si>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</si>
  <si>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</si>
  <si>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</si>
  <si>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</si>
  <si>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</si>
  <si>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</si>
  <si>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</si>
  <si>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</si>
  <si>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</si>
  <si>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</si>
  <si>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</si>
  <si>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</si>
  <si>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</si>
  <si>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</si>
  <si>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</si>
  <si>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</si>
  <si>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</si>
  <si>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</si>
  <si>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</si>
  <si>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</si>
  <si>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</si>
  <si>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</si>
  <si>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</si>
  <si>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</si>
  <si>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</si>
  <si>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</si>
  <si>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</si>
  <si>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</si>
  <si>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</si>
  <si>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</si>
  <si>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</si>
  <si>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</si>
  <si>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</si>
  <si>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</si>
  <si>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</si>
  <si>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</si>
  <si>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</si>
  <si>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</si>
  <si>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</si>
  <si>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</si>
  <si>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</si>
  <si>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</si>
  <si>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</si>
  <si>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</si>
  <si>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</si>
  <si>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</si>
  <si>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</si>
  <si>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</si>
  <si>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</si>
  <si>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</si>
  <si>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</si>
  <si>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</si>
  <si>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</si>
  <si>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</si>
  <si>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</si>
  <si>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</si>
  <si>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</si>
  <si>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</si>
  <si>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</si>
  <si>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</si>
  <si>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</si>
  <si>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</si>
  <si>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</si>
  <si>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</si>
  <si>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</si>
  <si>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</si>
  <si>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</si>
  <si>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</si>
  <si>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</si>
  <si>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</si>
  <si>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</si>
  <si>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</si>
  <si>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</si>
  <si>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</si>
  <si>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</si>
  <si>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</si>
  <si>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</si>
  <si>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</si>
  <si>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</si>
  <si>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</si>
  <si>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</si>
  <si>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</si>
  <si>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</si>
  <si>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</si>
  <si>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</si>
  <si>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</si>
  <si>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</si>
  <si>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</si>
  <si>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</si>
  <si>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</si>
  <si>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</si>
  <si>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</si>
  <si>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</si>
  <si>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</si>
  <si>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</si>
  <si>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</si>
  <si>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</si>
  <si>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</si>
  <si>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</si>
  <si>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</si>
  <si>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</si>
  <si>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</si>
  <si>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</si>
  <si>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</si>
  <si>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</si>
  <si>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</si>
  <si>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</si>
  <si>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</si>
  <si>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</si>
  <si>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</si>
  <si>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</si>
  <si>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</si>
  <si>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</si>
  <si>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</si>
  <si>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</si>
  <si>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</si>
  <si>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</si>
  <si>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</si>
  <si>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</si>
  <si>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</si>
  <si>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</si>
  <si>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</si>
  <si>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</si>
  <si>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</si>
  <si>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</si>
  <si>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</si>
  <si>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</si>
  <si>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</si>
  <si>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</si>
  <si>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</si>
  <si>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</si>
  <si>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</si>
  <si>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</si>
  <si>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</si>
  <si>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</si>
  <si>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</si>
  <si>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</si>
  <si>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</si>
  <si>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</si>
  <si>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</si>
  <si>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</si>
  <si>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</si>
  <si>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</si>
  <si>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</si>
  <si>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</si>
  <si>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</si>
  <si>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</si>
  <si>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</si>
  <si>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</si>
  <si>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</si>
  <si>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</si>
  <si>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</si>
  <si>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</si>
  <si>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</si>
  <si>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</si>
  <si>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</si>
  <si>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</si>
  <si>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</si>
  <si>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</si>
  <si>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</si>
  <si>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</si>
  <si>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</si>
  <si>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</si>
  <si>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</si>
  <si>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</si>
  <si>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</si>
  <si>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</si>
  <si>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</si>
  <si>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</si>
  <si>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</si>
  <si>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</si>
  <si>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</si>
  <si>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</si>
  <si>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</si>
  <si>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</si>
  <si>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</si>
  <si>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</si>
  <si>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</si>
  <si>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</si>
  <si>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</si>
  <si>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</si>
  <si>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</si>
  <si>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</si>
  <si>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</si>
  <si>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</si>
  <si>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</si>
  <si>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</si>
  <si>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</si>
  <si>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</si>
  <si>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</si>
  <si>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</si>
  <si>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</si>
  <si>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</si>
  <si>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</si>
  <si>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</si>
  <si>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</si>
  <si>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</si>
  <si>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</si>
  <si>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</si>
  <si>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</si>
  <si>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</si>
  <si>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</si>
  <si>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</si>
  <si>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</si>
  <si>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</si>
  <si>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</si>
  <si>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</si>
  <si>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</si>
  <si>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</si>
  <si>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</si>
  <si>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</si>
  <si>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</si>
  <si>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</si>
  <si>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</si>
  <si>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</si>
  <si>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</si>
  <si>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</si>
  <si>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</si>
  <si>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</si>
  <si>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</si>
  <si>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</si>
  <si>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</si>
  <si>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</si>
  <si>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</si>
  <si>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</si>
  <si>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</si>
  <si>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</si>
  <si>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</si>
  <si>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</si>
  <si>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</si>
  <si>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</si>
  <si>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</si>
  <si>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</si>
  <si>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</si>
  <si>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</si>
  <si>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</si>
  <si>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</si>
  <si>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</si>
  <si>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</si>
  <si>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</si>
  <si>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</si>
  <si>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</si>
  <si>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</si>
  <si>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</si>
  <si>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</si>
  <si>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</si>
  <si>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</si>
  <si>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</si>
  <si>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</si>
  <si>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</si>
  <si>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</si>
  <si>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</si>
  <si>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</si>
  <si>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</si>
  <si>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</si>
  <si>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</si>
  <si>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</si>
  <si>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</si>
  <si>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</si>
  <si>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</si>
  <si>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</si>
  <si>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</si>
  <si>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</si>
  <si>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</si>
  <si>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</si>
  <si>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</si>
  <si>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</si>
  <si>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</si>
  <si>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</si>
  <si>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</si>
  <si>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</si>
  <si>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</si>
  <si>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</si>
  <si>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</si>
  <si>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</si>
  <si>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</si>
  <si>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</si>
  <si>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</si>
  <si>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</si>
  <si>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</si>
  <si>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</si>
  <si>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</si>
  <si>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</si>
  <si>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</si>
  <si>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</si>
  <si>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</si>
  <si>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</si>
  <si>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</si>
  <si>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</si>
  <si>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</si>
  <si>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</si>
  <si>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</si>
  <si>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</si>
  <si>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</si>
  <si>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</si>
  <si>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</si>
  <si>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</si>
  <si>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</si>
  <si>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</si>
  <si>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</si>
  <si>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</si>
  <si>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</si>
  <si>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</si>
  <si>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</si>
  <si>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</si>
  <si>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</si>
  <si>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</si>
  <si>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</si>
  <si>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</si>
  <si>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</si>
  <si>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</si>
  <si>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</si>
  <si>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</si>
  <si>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</si>
  <si>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</si>
  <si>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</si>
  <si>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</si>
  <si>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</si>
  <si>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</si>
  <si>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</si>
  <si>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</si>
  <si>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</si>
  <si>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</si>
  <si>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</si>
  <si>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</si>
  <si>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</si>
  <si>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</si>
  <si>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</si>
  <si>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</si>
  <si>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</si>
  <si>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</si>
  <si>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</si>
  <si>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</si>
  <si>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</si>
  <si>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</si>
  <si>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</si>
  <si>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</si>
  <si>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</si>
  <si>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</si>
  <si>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</si>
  <si>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</si>
  <si>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</si>
  <si>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</si>
  <si>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</si>
  <si>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</si>
  <si>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</si>
  <si>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</si>
  <si>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</si>
  <si>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</si>
  <si>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</si>
  <si>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</si>
  <si>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</si>
  <si>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</si>
  <si>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</si>
  <si>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</si>
  <si>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</si>
  <si>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</si>
  <si>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</si>
  <si>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</si>
  <si>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</si>
  <si>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</si>
  <si>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</si>
  <si>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</si>
  <si>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</si>
  <si>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</si>
  <si>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</si>
  <si>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</si>
  <si>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</si>
  <si>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</si>
  <si>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</si>
  <si>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</si>
  <si>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</si>
  <si>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</si>
  <si>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</si>
  <si>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</si>
  <si>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</si>
  <si>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</si>
  <si>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</si>
  <si>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</si>
  <si>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</si>
  <si>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</si>
  <si>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</si>
  <si>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</si>
  <si>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</si>
  <si>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</si>
  <si>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</si>
  <si>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</si>
  <si>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</si>
  <si>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</si>
  <si>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</si>
  <si>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</si>
  <si>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</si>
  <si>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</si>
  <si>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</si>
  <si>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</si>
  <si>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</si>
  <si>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</si>
  <si>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</si>
  <si>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</si>
  <si>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</si>
  <si>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</si>
  <si>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</si>
  <si>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</si>
  <si>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</si>
  <si>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</si>
  <si>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</si>
  <si>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</si>
  <si>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</si>
  <si>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</si>
  <si>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</si>
  <si>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</si>
  <si>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</si>
  <si>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</si>
  <si>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</si>
  <si>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</si>
  <si>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</si>
  <si>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</si>
  <si>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</si>
  <si>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</si>
  <si>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</si>
  <si>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</si>
  <si>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</si>
  <si>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</si>
  <si>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</si>
  <si>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</si>
  <si>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</si>
  <si>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</si>
  <si>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</si>
  <si>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</si>
  <si>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</si>
  <si>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</si>
  <si>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</si>
  <si>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</si>
  <si>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</si>
  <si>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</si>
  <si>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</si>
  <si>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</si>
  <si>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</si>
  <si>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</si>
  <si>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</si>
  <si>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</si>
  <si>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</si>
  <si>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</si>
  <si>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</si>
  <si>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</si>
  <si>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</si>
  <si>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</si>
  <si>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</si>
  <si>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</si>
  <si>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</si>
  <si>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</si>
  <si>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</si>
  <si>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</si>
  <si>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</si>
  <si>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</si>
  <si>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</si>
  <si>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</si>
  <si>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</si>
  <si>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</si>
  <si>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</si>
  <si>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</si>
  <si>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</si>
  <si>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</si>
  <si>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</si>
  <si>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</si>
  <si>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</si>
  <si>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</si>
  <si>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</si>
  <si>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</si>
  <si>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</si>
  <si>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</si>
  <si>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</si>
  <si>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</si>
  <si>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</si>
  <si>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</si>
  <si>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</si>
  <si>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</si>
  <si>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</si>
  <si>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</si>
  <si>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</si>
  <si>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</si>
  <si>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</si>
  <si>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</si>
  <si>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</si>
  <si>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</si>
  <si>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</si>
  <si>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</si>
  <si>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</si>
  <si>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</si>
  <si>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</si>
  <si>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</si>
  <si>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</si>
  <si>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</si>
  <si>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</si>
  <si>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</si>
  <si>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</si>
  <si>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</si>
  <si>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</si>
  <si>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</si>
  <si>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</si>
  <si>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</si>
  <si>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</si>
  <si>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</si>
  <si>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</si>
  <si>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</si>
  <si>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</si>
  <si>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</si>
  <si>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</si>
  <si>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</si>
  <si>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</si>
  <si>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</si>
  <si>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</si>
  <si>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</si>
  <si>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</si>
  <si>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</si>
  <si>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</si>
  <si>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</si>
  <si>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</si>
  <si>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</si>
  <si>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</si>
  <si>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</si>
  <si>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</si>
  <si>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</si>
  <si>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</si>
  <si>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</si>
  <si>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</si>
  <si>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</si>
  <si>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</si>
  <si>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</si>
  <si>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</si>
  <si>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</si>
  <si>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</si>
  <si>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</si>
  <si>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</si>
  <si>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</si>
  <si>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</si>
  <si>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</si>
  <si>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</si>
  <si>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</si>
  <si>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</si>
  <si>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</si>
  <si>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</si>
  <si>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</si>
  <si>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</si>
  <si>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</si>
  <si>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</si>
  <si>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</si>
  <si>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</si>
  <si>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</si>
  <si>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</si>
  <si>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</si>
  <si>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</si>
  <si>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</si>
  <si>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</si>
  <si>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</si>
  <si>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</si>
  <si>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</si>
  <si>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</si>
  <si>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</si>
  <si>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</si>
  <si>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</si>
  <si>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</si>
  <si>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</si>
  <si>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</si>
  <si>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</si>
  <si>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</si>
  <si>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</si>
  <si>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</si>
  <si>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</si>
  <si>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</si>
  <si>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</si>
  <si>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</si>
  <si>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</si>
  <si>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</si>
  <si>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</si>
  <si>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</si>
  <si>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</si>
  <si>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</si>
  <si>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</si>
  <si>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</si>
  <si>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</si>
  <si>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</si>
  <si>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</si>
  <si>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</si>
  <si>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</si>
  <si>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</si>
  <si>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</si>
  <si>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</si>
  <si>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</si>
  <si>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</si>
  <si>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</si>
  <si>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</si>
  <si>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</si>
  <si>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</si>
  <si>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</si>
  <si>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</si>
  <si>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</si>
  <si>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</si>
  <si>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</si>
  <si>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</si>
  <si>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</si>
  <si>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</si>
  <si>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</si>
  <si>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</si>
  <si>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</si>
  <si>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</si>
  <si>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</si>
  <si>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</si>
  <si>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</si>
  <si>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</si>
  <si>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</si>
  <si>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</si>
  <si>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</si>
  <si>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</si>
  <si>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</si>
  <si>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</si>
  <si>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</si>
  <si>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</si>
  <si>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</si>
  <si>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</si>
  <si>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</si>
  <si>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</si>
  <si>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</si>
  <si>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</si>
  <si>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</si>
  <si>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</si>
  <si>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</si>
  <si>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</si>
  <si>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</si>
  <si>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</si>
  <si>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</si>
  <si>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</si>
  <si>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</si>
  <si>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</si>
  <si>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</si>
  <si>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</si>
  <si>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</si>
  <si>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</si>
  <si>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</si>
  <si>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</si>
  <si>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</si>
  <si>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</si>
  <si>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</si>
  <si>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</si>
  <si>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</si>
  <si>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</si>
  <si>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</si>
  <si>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</si>
  <si>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</si>
  <si>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</si>
  <si>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</si>
  <si>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</si>
  <si>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</si>
  <si>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</si>
  <si>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</si>
  <si>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</si>
  <si>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</si>
  <si>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</si>
  <si>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</si>
  <si>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</si>
  <si>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</si>
  <si>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</si>
  <si>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</si>
  <si>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</si>
  <si>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</si>
  <si>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</si>
  <si>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</si>
  <si>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</si>
  <si>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</si>
  <si>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</si>
  <si>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</si>
  <si>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</si>
  <si>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</si>
  <si>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</si>
  <si>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</si>
  <si>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</si>
  <si>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</si>
  <si>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</si>
  <si>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</si>
  <si>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</si>
  <si>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</si>
  <si>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</si>
  <si>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</si>
  <si>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</si>
  <si>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</si>
  <si>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</si>
  <si>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</si>
  <si>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</si>
  <si>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</si>
  <si>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</si>
  <si>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</si>
  <si>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</si>
  <si>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</si>
  <si>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</si>
  <si>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</si>
  <si>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</si>
  <si>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</si>
  <si>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</si>
  <si>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</si>
  <si>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</si>
  <si>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</si>
  <si>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</si>
  <si>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</si>
  <si>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</si>
  <si>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</si>
  <si>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</si>
  <si>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</si>
  <si>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</si>
  <si>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</si>
  <si>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</si>
  <si>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</si>
  <si>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</si>
  <si>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</si>
  <si>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</si>
  <si>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</si>
  <si>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</si>
  <si>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</si>
  <si>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</si>
  <si>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</si>
  <si>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</si>
  <si>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</si>
  <si>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</si>
  <si>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</si>
  <si>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</si>
  <si>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</si>
  <si>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</si>
  <si>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</si>
  <si>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</si>
  <si>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</si>
  <si>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</si>
  <si>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</si>
  <si>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</si>
  <si>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</si>
  <si>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</si>
  <si>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</si>
  <si>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</si>
  <si>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</si>
  <si>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</si>
  <si>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</si>
  <si>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</si>
  <si>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</si>
  <si>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</si>
  <si>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</si>
  <si>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</si>
  <si>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</si>
  <si>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</si>
  <si>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</si>
  <si>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</si>
  <si>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</si>
  <si>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</si>
  <si>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</si>
  <si>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</si>
  <si>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</si>
  <si>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</si>
  <si>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</si>
  <si>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</si>
  <si>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</si>
  <si>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</si>
  <si>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</si>
  <si>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</si>
  <si>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</si>
  <si>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</si>
  <si>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</si>
  <si>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</si>
  <si>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</si>
  <si>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</si>
  <si>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</si>
  <si>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</si>
  <si>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</si>
  <si>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</si>
  <si>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</si>
  <si>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</si>
  <si>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</si>
  <si>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</si>
  <si>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</si>
  <si>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</si>
  <si>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</si>
  <si>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</si>
  <si>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</si>
  <si>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</si>
  <si>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</si>
  <si>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</si>
  <si>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</si>
  <si>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</si>
  <si>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</si>
  <si>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</si>
  <si>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</si>
  <si>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</si>
  <si>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</si>
  <si>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</si>
  <si>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</si>
  <si>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</si>
  <si>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</si>
  <si>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</si>
  <si>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</si>
  <si>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</si>
  <si>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</si>
  <si>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</si>
  <si>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</si>
  <si>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</si>
  <si>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</si>
  <si>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</si>
  <si>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</si>
  <si>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</si>
  <si>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</si>
  <si>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</si>
  <si>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</si>
  <si>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</si>
  <si>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</si>
  <si>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</si>
  <si>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</si>
  <si>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</si>
  <si>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</si>
  <si>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</si>
  <si>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</si>
  <si>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</si>
  <si>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</si>
  <si>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</si>
  <si>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</si>
  <si>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</si>
  <si>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</si>
  <si>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</si>
  <si>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</si>
  <si>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</si>
  <si>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</si>
  <si>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</si>
  <si>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</si>
  <si>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</si>
  <si>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</si>
  <si>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</si>
  <si>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</si>
  <si>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</si>
  <si>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</si>
  <si>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</si>
  <si>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</si>
  <si>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</si>
  <si>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</si>
  <si>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</si>
  <si>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</si>
  <si>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</si>
  <si>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</si>
  <si>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</si>
  <si>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</si>
  <si>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</si>
  <si>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</si>
  <si>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</si>
  <si>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</si>
  <si>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</si>
  <si>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</si>
  <si>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</si>
  <si>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</si>
  <si>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</si>
  <si>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</si>
  <si>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</si>
  <si>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</si>
  <si>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</si>
  <si>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</si>
  <si>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</si>
  <si>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</si>
  <si>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</si>
  <si>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</si>
  <si>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</si>
  <si>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</si>
  <si>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</si>
  <si>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</si>
  <si>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</si>
  <si>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</si>
  <si>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</si>
  <si>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</si>
  <si>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</si>
  <si>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</si>
  <si>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</si>
  <si>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</si>
  <si>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</si>
  <si>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</si>
  <si>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</si>
  <si>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</si>
  <si>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</si>
  <si>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</si>
  <si>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</si>
  <si>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</si>
  <si>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</si>
  <si>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</si>
  <si>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</si>
  <si>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</si>
  <si>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</si>
  <si>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</si>
  <si>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</si>
  <si>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</si>
  <si>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</si>
  <si>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</si>
  <si>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</si>
  <si>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</si>
  <si>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</si>
  <si>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</si>
  <si>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</si>
  <si>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</si>
  <si>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</si>
  <si>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</si>
  <si>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</si>
  <si>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</si>
  <si>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</si>
  <si>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</si>
  <si>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</si>
  <si>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</si>
  <si>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</si>
  <si>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</si>
  <si>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</si>
  <si>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</si>
  <si>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</si>
  <si>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</si>
  <si>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</si>
  <si>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</si>
  <si>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</si>
  <si>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</si>
  <si>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</si>
  <si>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</si>
  <si>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</si>
  <si>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</si>
  <si>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</si>
  <si>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</si>
  <si>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</si>
  <si>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</si>
  <si>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</si>
  <si>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</si>
  <si>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</si>
  <si>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</si>
  <si>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</si>
  <si>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</si>
  <si>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</si>
  <si>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</si>
  <si>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</si>
  <si>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</si>
  <si>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</si>
  <si>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</si>
  <si>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</si>
  <si>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</si>
  <si>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</si>
  <si>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</si>
  <si>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</si>
  <si>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</si>
  <si>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</si>
  <si>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</si>
  <si>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</si>
  <si>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</si>
  <si>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</si>
  <si>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</si>
  <si>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</si>
  <si>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</si>
  <si>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</si>
  <si>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</si>
  <si>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</si>
  <si>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</si>
  <si>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</si>
  <si>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</si>
  <si>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</si>
  <si>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</si>
  <si>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</si>
  <si>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</si>
  <si>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</si>
  <si>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</si>
  <si>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</si>
  <si>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</si>
  <si>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</si>
  <si>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</si>
  <si>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</si>
  <si>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</si>
  <si>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</si>
  <si>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</si>
  <si>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</si>
  <si>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</si>
  <si>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</si>
  <si>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</si>
  <si>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</si>
  <si>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</si>
  <si>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</si>
  <si>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</si>
  <si>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</si>
  <si>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</si>
  <si>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</si>
  <si>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</si>
  <si>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</si>
  <si>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</si>
  <si>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</si>
  <si>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</si>
  <si>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</si>
  <si>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</si>
  <si>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</si>
  <si>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</si>
  <si>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</si>
  <si>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</si>
  <si>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</si>
  <si>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</si>
  <si>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</si>
  <si>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</si>
  <si>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</si>
  <si>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</si>
  <si>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</si>
  <si>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</si>
  <si>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</si>
  <si>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</si>
  <si>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</si>
  <si>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</si>
  <si>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</si>
  <si>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</si>
  <si>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</si>
  <si>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</si>
  <si>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</si>
  <si>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</si>
  <si>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</si>
  <si>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</si>
  <si>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</si>
  <si>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</si>
  <si>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</si>
  <si>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</si>
  <si>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</si>
  <si>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</si>
  <si>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</si>
  <si>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</si>
  <si>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</si>
  <si>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</si>
  <si>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</si>
  <si>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</si>
  <si>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</si>
  <si>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</si>
  <si>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</si>
  <si>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</si>
  <si>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</si>
  <si>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</si>
  <si>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</si>
  <si>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</si>
  <si>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</si>
  <si>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</si>
  <si>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</si>
  <si>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</si>
  <si>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</si>
  <si>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</si>
  <si>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</si>
  <si>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</si>
  <si>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</si>
  <si>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</si>
  <si>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</si>
  <si>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</si>
  <si>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</si>
  <si>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</si>
  <si>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</si>
  <si>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</si>
  <si>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</si>
  <si>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</si>
  <si>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</si>
  <si>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</si>
  <si>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</si>
  <si>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</si>
  <si>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</si>
  <si>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</si>
  <si>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</si>
  <si>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</si>
  <si>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</si>
  <si>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</si>
  <si>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</si>
  <si>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</si>
  <si>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</si>
  <si>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</si>
  <si>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</si>
  <si>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</si>
  <si>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</si>
  <si>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</si>
  <si>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</si>
  <si>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</si>
  <si>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</si>
  <si>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</si>
  <si>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</si>
  <si>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</si>
  <si>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</si>
  <si>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</si>
  <si>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</si>
  <si>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</si>
  <si>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</si>
  <si>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</si>
  <si>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</si>
  <si>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</si>
  <si>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</si>
  <si>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</si>
  <si>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</si>
  <si>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</si>
  <si>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</si>
  <si>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</si>
  <si>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</si>
  <si>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</si>
  <si>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</si>
  <si>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</si>
  <si>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</si>
  <si>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</si>
  <si>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</si>
  <si>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</si>
  <si>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</si>
  <si>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</si>
  <si>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</si>
  <si>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</si>
  <si>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</si>
  <si>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</si>
  <si>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</si>
  <si>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</si>
  <si>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</si>
  <si>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</si>
  <si>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</si>
  <si>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</si>
  <si>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</si>
  <si>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</si>
  <si>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</si>
  <si>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</si>
  <si>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</si>
  <si>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</si>
  <si>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</si>
  <si>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</si>
  <si>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</si>
  <si>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</si>
  <si>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</si>
  <si>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</si>
  <si>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</si>
  <si>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</si>
  <si>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</si>
  <si>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</si>
  <si>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</si>
  <si>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</si>
  <si>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</si>
  <si>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</si>
  <si>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</si>
  <si>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</si>
  <si>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</si>
  <si>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</si>
  <si>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</si>
  <si>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</si>
  <si>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</si>
  <si>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</si>
  <si>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</si>
  <si>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</si>
  <si>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</si>
  <si>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</si>
  <si>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</si>
  <si>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</si>
  <si>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</si>
  <si>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</si>
  <si>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</si>
  <si>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</si>
  <si>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</si>
  <si>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</si>
  <si>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</si>
  <si>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</si>
  <si>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</si>
  <si>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</si>
  <si>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</si>
  <si>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</si>
  <si>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</si>
  <si>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</si>
  <si>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</si>
  <si>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</si>
  <si>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</si>
  <si>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</si>
  <si>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</si>
  <si>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</si>
  <si>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</si>
  <si>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</si>
  <si>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</si>
  <si>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</si>
  <si>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</si>
  <si>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</si>
  <si>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</si>
  <si>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</si>
  <si>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</si>
  <si>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</si>
  <si>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</si>
  <si>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</si>
  <si>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</si>
  <si>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</si>
  <si>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</si>
  <si>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</si>
  <si>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</si>
  <si>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</si>
  <si>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</si>
  <si>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</si>
  <si>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</si>
  <si>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</si>
  <si>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</si>
  <si>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</si>
  <si>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</si>
  <si>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</si>
  <si>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</si>
  <si>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</si>
  <si>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</si>
  <si>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</si>
  <si>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</si>
  <si>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</si>
  <si>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</si>
  <si>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</si>
  <si>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</si>
  <si>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</si>
  <si>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</si>
  <si>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</si>
  <si>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</si>
  <si>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</si>
  <si>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</si>
  <si>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</si>
  <si>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</si>
  <si>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</si>
  <si>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</si>
  <si>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</si>
  <si>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</si>
  <si>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</si>
  <si>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</si>
  <si>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</si>
  <si>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</si>
  <si>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</si>
  <si>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</si>
  <si>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</si>
  <si>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</si>
  <si>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</si>
  <si>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</si>
  <si>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</si>
  <si>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</si>
  <si>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</si>
  <si>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</si>
  <si>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</si>
  <si>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</si>
  <si>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</si>
  <si>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</si>
  <si>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</si>
  <si>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</si>
  <si>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</si>
  <si>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</si>
  <si>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</si>
  <si>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</si>
  <si>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</si>
  <si>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</si>
  <si>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</si>
  <si>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</si>
  <si>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</si>
  <si>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</si>
  <si>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</si>
  <si>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</si>
  <si>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</si>
  <si>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</si>
  <si>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</si>
  <si>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</si>
  <si>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</si>
  <si>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</si>
  <si>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</si>
  <si>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</si>
  <si>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</si>
  <si>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</si>
  <si>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</si>
  <si>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</si>
  <si>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</si>
  <si>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</si>
  <si>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</si>
  <si>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</si>
  <si>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</si>
  <si>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</si>
  <si>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</si>
  <si>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</si>
  <si>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</si>
  <si>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</si>
  <si>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</si>
  <si>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</si>
  <si>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</si>
  <si>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</si>
  <si>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</si>
  <si>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</si>
  <si>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</si>
  <si>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</si>
  <si>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</si>
  <si>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</si>
  <si>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</si>
  <si>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</si>
  <si>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</si>
  <si>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</si>
  <si>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</si>
  <si>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</si>
  <si>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</si>
  <si>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</si>
  <si>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</si>
  <si>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</si>
  <si>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</si>
  <si>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</si>
  <si>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</si>
  <si>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</si>
  <si>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</si>
  <si>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</si>
  <si>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</si>
  <si>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</si>
  <si>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</si>
  <si>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</si>
  <si>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</si>
  <si>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</si>
  <si>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</si>
  <si>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</si>
  <si>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</si>
  <si>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</si>
  <si>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</si>
  <si>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</si>
  <si>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</si>
  <si>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</si>
  <si>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</si>
  <si>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</si>
  <si>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</si>
  <si>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</si>
  <si>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</si>
  <si>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</si>
  <si>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</si>
  <si>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</si>
  <si>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</si>
  <si>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</si>
  <si>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</si>
  <si>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</si>
  <si>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</si>
  <si>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</si>
  <si>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</si>
  <si>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</si>
  <si>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</si>
  <si>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</si>
  <si>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</si>
  <si>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</si>
  <si>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</si>
  <si>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</si>
  <si>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</si>
  <si>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</si>
  <si>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</si>
  <si>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</si>
  <si>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</si>
  <si>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</si>
  <si>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</si>
  <si>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</si>
  <si>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</si>
  <si>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</si>
  <si>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</si>
  <si>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</si>
  <si>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</si>
  <si>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</si>
  <si>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</si>
  <si>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</si>
  <si>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</si>
  <si>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</si>
  <si>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</si>
  <si>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</si>
  <si>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</si>
  <si>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</si>
  <si>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</si>
  <si>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</si>
  <si>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</si>
  <si>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</si>
  <si>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</si>
  <si>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</si>
  <si>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</si>
  <si>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</si>
  <si>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</si>
  <si>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</si>
  <si>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</si>
  <si>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</si>
  <si>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</si>
  <si>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</si>
  <si>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</si>
  <si>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</si>
  <si>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</si>
  <si>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</si>
  <si>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</si>
  <si>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</si>
  <si>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</si>
  <si>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</si>
  <si>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</si>
  <si>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</si>
  <si>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</si>
  <si>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</si>
  <si>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</si>
  <si>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</si>
  <si>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</si>
  <si>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</si>
  <si>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</si>
  <si>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</si>
  <si>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</si>
  <si>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</si>
  <si>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</si>
  <si>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</si>
  <si>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</si>
  <si>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</si>
  <si>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</si>
  <si>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</si>
  <si>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</si>
  <si>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</si>
  <si>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</si>
  <si>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</si>
  <si>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</si>
  <si>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</si>
  <si>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</si>
  <si>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</si>
  <si>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</si>
  <si>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</si>
  <si>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</si>
  <si>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</si>
  <si>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</si>
  <si>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</si>
  <si>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</si>
  <si>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</si>
  <si>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</si>
  <si>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</si>
  <si>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</si>
  <si>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</si>
  <si>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</si>
  <si>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</si>
  <si>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</si>
  <si>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</si>
  <si>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</si>
  <si>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</si>
  <si>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</si>
  <si>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</si>
  <si>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</si>
  <si>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</si>
  <si>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</si>
  <si>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</si>
  <si>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</si>
  <si>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</si>
  <si>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</si>
  <si>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</si>
  <si>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</si>
  <si>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</si>
  <si>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</si>
  <si>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</si>
  <si>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</si>
  <si>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</si>
  <si>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</si>
  <si>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</si>
  <si>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</si>
  <si>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</si>
  <si>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</si>
  <si>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</si>
  <si>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</si>
  <si>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</si>
  <si>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</si>
  <si>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</si>
  <si>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</si>
  <si>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</si>
  <si>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</si>
  <si>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</si>
  <si>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</si>
  <si>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</si>
  <si>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</si>
  <si>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</si>
  <si>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</si>
  <si>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</si>
  <si>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</si>
  <si>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</si>
  <si>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</si>
  <si>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</si>
  <si>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</si>
  <si>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</si>
  <si>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</si>
  <si>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</si>
  <si>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</si>
  <si>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</si>
  <si>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</si>
  <si>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</si>
  <si>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</si>
  <si>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</si>
  <si>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</si>
  <si>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</si>
  <si>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</si>
  <si>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</si>
  <si>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</si>
  <si>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</si>
  <si>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</si>
  <si>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</si>
  <si>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</si>
  <si>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</si>
  <si>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</si>
  <si>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</si>
  <si>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</si>
  <si>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</si>
  <si>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</si>
  <si>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</si>
  <si>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</si>
  <si>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</si>
  <si>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</si>
  <si>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</si>
  <si>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</si>
  <si>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</si>
  <si>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</si>
  <si>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</si>
  <si>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</si>
  <si>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</si>
  <si>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</si>
  <si>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</si>
  <si>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</si>
  <si>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</si>
  <si>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</si>
  <si>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</si>
  <si>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</si>
  <si>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</si>
  <si>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</si>
  <si>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</si>
  <si>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</si>
  <si>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</si>
  <si>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</si>
  <si>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</si>
  <si>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</si>
  <si>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</si>
  <si>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</si>
  <si>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</si>
  <si>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</si>
  <si>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</si>
  <si>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</si>
  <si>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</si>
  <si>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</si>
  <si>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</si>
  <si>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</si>
  <si>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</si>
  <si>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</si>
  <si>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</si>
  <si>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</si>
  <si>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</si>
  <si>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</si>
  <si>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</si>
  <si>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</si>
  <si>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</si>
  <si>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</si>
  <si>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</si>
  <si>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</si>
  <si>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</si>
  <si>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</si>
  <si>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</si>
  <si>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</si>
  <si>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</si>
  <si>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</si>
  <si>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</si>
  <si>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</si>
  <si>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</si>
  <si>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</si>
  <si>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</si>
  <si>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</si>
  <si>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</si>
  <si>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</si>
  <si>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</si>
  <si>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</si>
  <si>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</si>
  <si>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</si>
  <si>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</si>
  <si>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</si>
  <si>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</si>
  <si>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</si>
  <si>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</si>
  <si>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</si>
  <si>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</si>
  <si>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</si>
  <si>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</si>
  <si>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</si>
  <si>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</si>
  <si>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</si>
  <si>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</si>
  <si>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</si>
  <si>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</si>
  <si>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</si>
  <si>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</si>
  <si>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</si>
  <si>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</si>
  <si>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</si>
  <si>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</si>
  <si>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</si>
  <si>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</si>
  <si>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</si>
  <si>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</si>
  <si>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</si>
  <si>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</si>
  <si>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</si>
  <si>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</si>
  <si>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</si>
  <si>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</si>
  <si>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</si>
  <si>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</si>
  <si>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</si>
  <si>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</si>
  <si>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</si>
  <si>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</si>
  <si>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</si>
  <si>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</si>
  <si>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</si>
  <si>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</si>
  <si>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</si>
  <si>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</si>
  <si>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</si>
  <si>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</si>
  <si>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</si>
  <si>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</si>
  <si>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</si>
  <si>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</si>
  <si>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</si>
  <si>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</si>
  <si>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</si>
  <si>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</si>
  <si>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</si>
  <si>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</si>
  <si>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</si>
  <si>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</si>
  <si>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</si>
  <si>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</si>
  <si>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</si>
  <si>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</si>
  <si>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</si>
  <si>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</si>
  <si>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</si>
  <si>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</si>
  <si>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</si>
  <si>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</si>
  <si>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</si>
  <si>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</si>
  <si>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</si>
  <si>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</si>
  <si>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</si>
  <si>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</si>
  <si>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</si>
  <si>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</si>
  <si>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</si>
  <si>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</si>
  <si>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</si>
  <si>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</si>
  <si>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</si>
  <si>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</si>
  <si>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</si>
  <si>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</si>
  <si>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</si>
  <si>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</si>
  <si>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</si>
  <si>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</si>
  <si>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</si>
  <si>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</si>
  <si>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</si>
  <si>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</si>
  <si>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</si>
  <si>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</si>
  <si>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</si>
  <si>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</si>
  <si>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</si>
  <si>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</si>
  <si>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</si>
  <si>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</si>
  <si>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</si>
  <si>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</si>
  <si>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</si>
  <si>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</si>
  <si>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</si>
  <si>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</si>
  <si>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</si>
  <si>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</si>
  <si>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</si>
  <si>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</si>
  <si>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</si>
  <si>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</si>
  <si>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</si>
  <si>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</si>
  <si>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</si>
  <si>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</si>
  <si>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</si>
  <si>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</si>
  <si>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</si>
  <si>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</si>
  <si>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</si>
  <si>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</si>
  <si>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</si>
  <si>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</si>
  <si>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</si>
  <si>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</si>
  <si>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</si>
  <si>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</si>
  <si>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</si>
  <si>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</si>
  <si>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</si>
  <si>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</si>
  <si>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</si>
  <si>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</si>
  <si>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</si>
  <si>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</si>
  <si>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</si>
  <si>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</si>
  <si>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</si>
  <si>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</si>
  <si>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</si>
  <si>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</si>
  <si>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</si>
  <si>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</si>
  <si>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</si>
  <si>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</si>
  <si>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</si>
  <si>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</si>
  <si>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</si>
  <si>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</si>
  <si>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</si>
  <si>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</si>
  <si>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</si>
  <si>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</si>
  <si>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</si>
  <si>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</si>
  <si>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</si>
  <si>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</si>
  <si>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</si>
  <si>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</si>
  <si>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</si>
  <si>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</si>
  <si>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</si>
  <si>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</si>
  <si>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</si>
  <si>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</si>
  <si>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</si>
  <si>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</si>
  <si>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</si>
  <si>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</si>
  <si>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</si>
  <si>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</si>
  <si>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</si>
  <si>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</si>
  <si>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</si>
  <si>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</si>
  <si>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</si>
  <si>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</si>
  <si>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</si>
  <si>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</si>
  <si>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</si>
  <si>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</si>
  <si>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</si>
  <si>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</si>
  <si>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</si>
  <si>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</si>
  <si>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</si>
  <si>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</si>
  <si>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</si>
  <si>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</si>
  <si>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</si>
  <si>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</si>
  <si>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</si>
  <si>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</si>
  <si>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</si>
  <si>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</si>
  <si>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</si>
  <si>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</si>
  <si>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</si>
  <si>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</si>
  <si>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</si>
  <si>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</si>
  <si>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</si>
  <si>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</si>
  <si>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</si>
  <si>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</si>
  <si>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</si>
  <si>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</si>
  <si>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</si>
  <si>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</si>
  <si>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</si>
  <si>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</si>
  <si>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</si>
  <si>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</si>
  <si>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</si>
  <si>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</si>
  <si>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</si>
  <si>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</si>
  <si>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</si>
  <si>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</si>
  <si>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</si>
  <si>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</si>
  <si>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</si>
  <si>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</si>
  <si>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</si>
  <si>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</si>
  <si>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</si>
  <si>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</si>
  <si>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</si>
  <si>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</si>
  <si>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</si>
  <si>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</si>
  <si>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</si>
  <si>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</si>
  <si>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</si>
  <si>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</si>
  <si>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</si>
  <si>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</si>
  <si>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</si>
  <si>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</si>
  <si>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</si>
  <si>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</si>
  <si>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</si>
  <si>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</si>
  <si>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</si>
  <si>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</si>
  <si>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</si>
  <si>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</si>
  <si>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</si>
  <si>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</si>
  <si>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</si>
  <si>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</si>
  <si>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</si>
  <si>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</si>
  <si>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</si>
  <si>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</si>
  <si>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</si>
  <si>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</si>
  <si>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</si>
  <si>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</si>
  <si>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</si>
  <si>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</si>
  <si>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</si>
  <si>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</si>
  <si>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</si>
  <si>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</si>
  <si>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</si>
  <si>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</si>
  <si>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</si>
  <si>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</si>
  <si>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</si>
  <si>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</si>
  <si>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</si>
  <si>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</si>
  <si>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</si>
  <si>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</si>
  <si>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</si>
  <si>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</si>
  <si>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</si>
  <si>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</si>
  <si>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</si>
  <si>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</si>
  <si>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</si>
  <si>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</si>
  <si>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</si>
  <si>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</si>
  <si>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</si>
  <si>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</si>
  <si>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</si>
  <si>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</si>
  <si>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</si>
  <si>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</si>
  <si>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</si>
  <si>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</si>
  <si>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</si>
  <si>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</si>
  <si>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</si>
  <si>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</si>
  <si>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</si>
  <si>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</si>
  <si>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</si>
  <si>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</si>
  <si>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</si>
  <si>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</si>
  <si>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</si>
  <si>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</si>
  <si>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</si>
  <si>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</si>
  <si>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</si>
  <si>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</si>
  <si>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</si>
  <si>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</si>
  <si>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</si>
  <si>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</si>
  <si>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</si>
  <si>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</si>
  <si>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</si>
  <si>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</si>
  <si>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</si>
  <si>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</si>
  <si>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</si>
  <si>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</si>
  <si>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</si>
  <si>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</si>
  <si>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</si>
  <si>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</si>
  <si>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</si>
  <si>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</si>
  <si>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</si>
  <si>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</si>
  <si>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</si>
  <si>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</si>
  <si>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</si>
  <si>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</si>
  <si>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</si>
  <si>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</si>
  <si>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</si>
  <si>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</si>
  <si>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</si>
  <si>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</si>
  <si>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</si>
  <si>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</si>
  <si>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</si>
  <si>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</si>
  <si>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</si>
  <si>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</si>
  <si>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</si>
  <si>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</si>
  <si>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</si>
  <si>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</si>
  <si>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</si>
  <si>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</si>
  <si>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</si>
  <si>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</si>
  <si>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</si>
  <si>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</si>
  <si>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</si>
  <si>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</si>
  <si>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</si>
  <si>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</si>
  <si>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</si>
  <si>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</si>
  <si>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</si>
  <si>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</si>
  <si>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</si>
  <si>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</si>
  <si>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</si>
  <si>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</si>
  <si>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</si>
  <si>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</si>
  <si>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</si>
  <si>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</si>
  <si>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</si>
  <si>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</si>
  <si>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</si>
  <si>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</si>
  <si>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</si>
  <si>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</si>
  <si>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</si>
  <si>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</si>
  <si>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</si>
  <si>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</si>
  <si>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</si>
  <si>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</si>
  <si>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</si>
  <si>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</si>
  <si>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</si>
  <si>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</si>
  <si>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</si>
  <si>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</si>
  <si>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</si>
  <si>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</si>
  <si>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</si>
  <si>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</si>
  <si>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</si>
  <si>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</si>
  <si>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</si>
  <si>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</si>
  <si>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</si>
  <si>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</si>
  <si>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</si>
  <si>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</si>
  <si>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</si>
  <si>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</si>
  <si>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</si>
  <si>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</si>
  <si>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</si>
  <si>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</si>
  <si>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</si>
  <si>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</si>
  <si>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</si>
  <si>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</si>
  <si>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</si>
  <si>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</si>
  <si>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</si>
  <si>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</si>
  <si>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</si>
  <si>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</si>
  <si>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</si>
  <si>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</si>
  <si>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</si>
  <si>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</si>
  <si>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</si>
  <si>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</si>
  <si>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</si>
  <si>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</si>
  <si>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</si>
  <si>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</si>
  <si>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</si>
  <si>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</si>
  <si>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</si>
  <si>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</si>
  <si>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</si>
  <si>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</si>
  <si>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</si>
  <si>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</si>
  <si>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</si>
  <si>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</si>
  <si>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</si>
  <si>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</si>
  <si>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</si>
  <si>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</si>
  <si>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</si>
  <si>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</si>
  <si>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</si>
  <si>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</si>
  <si>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</si>
  <si>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</si>
  <si>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</si>
  <si>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</si>
  <si>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</si>
  <si>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</si>
  <si>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</si>
  <si>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</si>
  <si>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</si>
  <si>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</si>
  <si>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</si>
  <si>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</si>
  <si>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</si>
  <si>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</si>
  <si>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</si>
  <si>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</si>
  <si>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</si>
  <si>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</si>
  <si>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</si>
  <si>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</si>
  <si>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</si>
  <si>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</si>
  <si>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</si>
  <si>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</si>
  <si>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</si>
  <si>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</si>
  <si>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</si>
  <si>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</si>
  <si>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</si>
  <si>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</si>
  <si>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</si>
  <si>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</si>
  <si>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</si>
  <si>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</si>
  <si>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</si>
  <si>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</si>
  <si>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</si>
  <si>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</si>
  <si>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</si>
  <si>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</si>
  <si>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</si>
  <si>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</si>
  <si>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</si>
  <si>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</si>
  <si>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</si>
  <si>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</si>
  <si>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</si>
  <si>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</si>
  <si>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</si>
  <si>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</si>
  <si>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</si>
  <si>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</si>
  <si>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</si>
  <si>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</si>
  <si>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</si>
  <si>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</si>
  <si>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</si>
  <si>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</si>
  <si>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</si>
  <si>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</si>
  <si>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</si>
  <si>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</si>
  <si>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</si>
  <si>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</si>
  <si>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</si>
  <si>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</si>
  <si>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</si>
  <si>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</si>
  <si>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</si>
  <si>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</si>
  <si>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</si>
  <si>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</si>
  <si>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</si>
  <si>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</si>
  <si>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</si>
  <si>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</si>
  <si>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</si>
  <si>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</si>
  <si>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</si>
  <si>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</si>
  <si>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</si>
  <si>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</si>
  <si>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</si>
  <si>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</si>
  <si>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</si>
  <si>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</si>
  <si>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</si>
  <si>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</si>
  <si>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</si>
  <si>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</si>
  <si>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</si>
  <si>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</si>
  <si>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</si>
  <si>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</si>
  <si>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</si>
  <si>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</si>
  <si>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</si>
  <si>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</si>
  <si>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</si>
  <si>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</si>
  <si>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</si>
  <si>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</si>
  <si>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</si>
  <si>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</si>
  <si>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</si>
  <si>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</si>
  <si>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</si>
  <si>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</si>
  <si>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</si>
  <si>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</si>
  <si>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</si>
  <si>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</si>
  <si>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</si>
  <si>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</si>
  <si>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</si>
  <si>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</si>
  <si>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</si>
  <si>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</si>
  <si>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</si>
  <si>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</si>
  <si>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</si>
  <si>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</si>
  <si>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</si>
  <si>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</si>
  <si>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</si>
  <si>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</si>
  <si>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</si>
  <si>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</si>
  <si>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</si>
  <si>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</si>
  <si>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</si>
  <si>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</si>
  <si>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</si>
  <si>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</si>
  <si>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</si>
  <si>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</si>
  <si>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</si>
  <si>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</si>
  <si>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</si>
  <si>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</si>
  <si>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</si>
  <si>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</si>
  <si>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</si>
  <si>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</si>
  <si>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</si>
  <si>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</si>
  <si>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</si>
  <si>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</si>
  <si>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</si>
  <si>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</si>
  <si>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</si>
  <si>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</si>
  <si>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</si>
  <si>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</si>
  <si>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</si>
  <si>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</si>
  <si>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</si>
  <si>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</si>
  <si>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</si>
  <si>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</si>
  <si>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</si>
  <si>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</si>
  <si>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</si>
  <si>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</si>
  <si>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</si>
  <si>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</si>
  <si>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</si>
  <si>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</si>
  <si>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</si>
  <si>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</si>
  <si>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</si>
  <si>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</si>
  <si>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</si>
  <si>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</si>
  <si>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</si>
  <si>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</si>
  <si>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</si>
  <si>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</si>
  <si>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</si>
  <si>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</si>
  <si>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</si>
  <si>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</si>
  <si>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</si>
  <si>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</si>
  <si>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</si>
  <si>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</si>
  <si>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</si>
  <si>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</si>
  <si>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</si>
  <si>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</si>
  <si>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</si>
  <si>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</si>
  <si>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</si>
  <si>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</si>
  <si>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</si>
  <si>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</si>
  <si>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</si>
  <si>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</si>
  <si>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</si>
  <si>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</si>
  <si>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</si>
  <si>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</si>
  <si>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</si>
  <si>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</si>
  <si>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</si>
  <si>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</si>
  <si>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</si>
  <si>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</si>
  <si>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</si>
  <si>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</si>
  <si>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</si>
  <si>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</si>
  <si>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</si>
  <si>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</si>
  <si>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</si>
  <si>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</si>
  <si>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</si>
  <si>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</si>
  <si>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</si>
  <si>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</si>
  <si>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</si>
  <si>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</si>
  <si>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</si>
  <si>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</si>
  <si>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</si>
  <si>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</si>
  <si>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</si>
  <si>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</si>
  <si>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</si>
  <si>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</si>
  <si>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</si>
  <si>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</si>
  <si>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</si>
  <si>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</si>
  <si>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</si>
  <si>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</si>
  <si>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</si>
  <si>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</si>
  <si>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</si>
  <si>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</si>
  <si>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</si>
  <si>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</si>
  <si>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</si>
  <si>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</si>
  <si>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</si>
  <si>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</si>
  <si>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</si>
  <si>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</si>
  <si>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</si>
  <si>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</si>
  <si>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</si>
  <si>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</si>
  <si>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</si>
  <si>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</si>
  <si>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</si>
  <si>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</si>
  <si>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</si>
  <si>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</si>
  <si>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</si>
  <si>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</si>
  <si>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</si>
  <si>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</si>
  <si>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</si>
  <si>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</si>
  <si>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</si>
  <si>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</si>
  <si>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</si>
  <si>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</si>
  <si>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</si>
  <si>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</si>
  <si>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</si>
  <si>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</si>
  <si>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</si>
  <si>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</si>
  <si>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</si>
  <si>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</si>
  <si>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</si>
  <si>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</si>
  <si>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</si>
  <si>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</si>
  <si>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</si>
  <si>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</si>
  <si>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</si>
  <si>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</si>
  <si>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</si>
  <si>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</si>
  <si>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</si>
  <si>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</si>
  <si>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</si>
  <si>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</si>
  <si>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</si>
  <si>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</si>
  <si>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</si>
  <si>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</si>
  <si>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</si>
  <si>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</si>
  <si>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</si>
  <si>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</si>
  <si>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</si>
  <si>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</si>
  <si>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</si>
  <si>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</si>
  <si>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</si>
  <si>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</si>
  <si>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</si>
  <si>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</si>
  <si>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</si>
  <si>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</si>
  <si>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</si>
  <si>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</si>
  <si>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</si>
  <si>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</si>
  <si>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</si>
  <si>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</si>
  <si>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</si>
  <si>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</si>
  <si>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</si>
  <si>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</si>
  <si>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</si>
  <si>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</si>
  <si>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</si>
  <si>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</si>
  <si>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</si>
  <si>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</si>
  <si>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</si>
  <si>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</si>
  <si>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</si>
  <si>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</si>
  <si>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</si>
  <si>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</si>
  <si>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</si>
  <si>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</si>
  <si>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</si>
  <si>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</si>
  <si>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</si>
  <si>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</si>
  <si>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</si>
  <si>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</si>
  <si>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</si>
  <si>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</si>
  <si>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</si>
  <si>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</si>
  <si>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</si>
  <si>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</si>
  <si>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</si>
  <si>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</si>
  <si>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</si>
  <si>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</si>
  <si>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</si>
  <si>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</si>
  <si>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</si>
  <si>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</si>
  <si>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</si>
  <si>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</si>
  <si>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</si>
  <si>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</si>
  <si>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</si>
  <si>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</si>
  <si>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</si>
  <si>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</si>
  <si>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</si>
  <si>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</si>
  <si>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</si>
  <si>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</si>
  <si>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</si>
  <si>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</si>
  <si>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</si>
  <si>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</si>
  <si>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</si>
  <si>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</si>
  <si>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</si>
  <si>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</si>
  <si>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</si>
  <si>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</si>
  <si>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</si>
  <si>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</si>
  <si>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</si>
  <si>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</si>
  <si>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</si>
  <si>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</si>
  <si>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</si>
  <si>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</si>
  <si>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</si>
  <si>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</si>
  <si>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</si>
  <si>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</si>
  <si>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</si>
  <si>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</si>
  <si>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</si>
  <si>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</si>
  <si>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</si>
  <si>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</si>
  <si>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</si>
  <si>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</si>
  <si>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</si>
  <si>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</si>
  <si>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</si>
  <si>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</si>
  <si>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</si>
  <si>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</si>
  <si>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</si>
  <si>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</si>
  <si>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</si>
  <si>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</si>
  <si>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</si>
  <si>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</si>
  <si>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</si>
  <si>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</si>
  <si>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</si>
  <si>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</si>
  <si>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</si>
  <si>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</si>
  <si>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</si>
  <si>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</si>
  <si>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</si>
  <si>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</si>
  <si>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</si>
  <si>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</si>
  <si>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</si>
  <si>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</si>
  <si>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</si>
  <si>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</si>
  <si>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</si>
  <si>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</si>
  <si>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</si>
  <si>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</si>
  <si>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</si>
  <si>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</si>
  <si>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</si>
  <si>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</si>
  <si>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</si>
  <si>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</si>
  <si>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</si>
  <si>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</si>
  <si>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</si>
  <si>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</si>
  <si>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</si>
  <si>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</si>
  <si>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</si>
  <si>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</si>
  <si>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</si>
  <si>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</si>
  <si>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</si>
  <si>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</si>
  <si>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</si>
  <si>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</si>
  <si>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</si>
  <si>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</si>
  <si>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</si>
  <si>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</si>
  <si>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</si>
  <si>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</si>
  <si>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</si>
  <si>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</si>
  <si>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</si>
  <si>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</si>
  <si>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</si>
  <si>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</si>
  <si>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</si>
  <si>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</si>
  <si>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</si>
  <si>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</si>
  <si>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</si>
  <si>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</si>
  <si>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</si>
  <si>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</si>
  <si>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</si>
  <si>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</si>
  <si>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</si>
  <si>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</si>
  <si>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</si>
  <si>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</si>
  <si>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</si>
  <si>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</si>
  <si>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</si>
  <si>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</si>
  <si>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</si>
  <si>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</si>
  <si>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</si>
  <si>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</si>
  <si>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</si>
  <si>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</si>
  <si>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</si>
  <si>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</si>
  <si>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</si>
  <si>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</si>
  <si>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</si>
  <si>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</si>
  <si>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</si>
  <si>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</si>
  <si>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</si>
  <si>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</si>
  <si>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</si>
  <si>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</si>
  <si>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</si>
  <si>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</si>
  <si>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</si>
  <si>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</si>
  <si>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</si>
  <si>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</si>
  <si>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</si>
  <si>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</si>
  <si>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</si>
  <si>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</si>
  <si>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</si>
  <si>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</si>
  <si>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</si>
  <si>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</si>
  <si>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</si>
  <si>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</si>
  <si>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</si>
  <si>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</si>
  <si>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</si>
  <si>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</si>
  <si>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</si>
  <si>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</si>
  <si>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</si>
  <si>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</si>
  <si>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</si>
  <si>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</si>
  <si>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</si>
  <si>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</si>
  <si>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</si>
  <si>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</si>
  <si>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</si>
  <si>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</si>
  <si>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</si>
  <si>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</si>
  <si>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</si>
  <si>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</si>
  <si>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</si>
  <si>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</si>
  <si>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</si>
  <si>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</si>
  <si>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</si>
  <si>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</si>
  <si>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</si>
  <si>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</si>
  <si>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</si>
  <si>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</si>
  <si>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</si>
  <si>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</si>
  <si>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</si>
  <si>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</si>
  <si>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</si>
  <si>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</si>
  <si>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</si>
  <si>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</si>
  <si>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</si>
  <si>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</si>
  <si>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</si>
  <si>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</si>
  <si>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</si>
  <si>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</si>
  <si>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</si>
  <si>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</si>
  <si>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</si>
  <si>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</si>
  <si>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</si>
  <si>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</si>
  <si>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</si>
  <si>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</si>
  <si>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</si>
  <si>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</si>
  <si>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</si>
  <si>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</si>
  <si>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</si>
  <si>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</si>
  <si>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</si>
  <si>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</si>
  <si>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</si>
  <si>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</si>
  <si>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</si>
  <si>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</si>
  <si>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</si>
  <si>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</si>
  <si>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</si>
  <si>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</si>
  <si>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</si>
  <si>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</si>
  <si>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</si>
  <si>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</si>
  <si>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</si>
  <si>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</si>
  <si>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</si>
  <si>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</si>
  <si>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</si>
  <si>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</si>
  <si>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</si>
  <si>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</si>
  <si>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</si>
  <si>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</si>
  <si>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</si>
  <si>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</si>
  <si>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</si>
  <si>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</si>
  <si>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</si>
  <si>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</si>
  <si>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</si>
  <si>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</si>
  <si>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</si>
  <si>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</si>
  <si>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</si>
  <si>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</si>
  <si>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</si>
  <si>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</si>
  <si>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</si>
  <si>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</si>
  <si>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</si>
  <si>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</si>
  <si>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</si>
  <si>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</si>
  <si>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</si>
  <si>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</si>
  <si>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</si>
  <si>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</si>
  <si>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</si>
  <si>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</si>
  <si>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</si>
  <si>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</si>
  <si>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</si>
  <si>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</si>
  <si>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</si>
  <si>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</si>
  <si>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</si>
  <si>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</si>
  <si>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</si>
  <si>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</si>
  <si>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</si>
  <si>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</si>
  <si>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</si>
  <si>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</si>
  <si>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</si>
  <si>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</si>
  <si>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</si>
  <si>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</si>
  <si>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</si>
  <si>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</si>
  <si>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</si>
  <si>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</si>
  <si>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</si>
  <si>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</si>
  <si>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</si>
  <si>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</si>
  <si>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</si>
  <si>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</si>
  <si>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</si>
  <si>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</si>
  <si>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</si>
  <si>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</si>
  <si>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</si>
  <si>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</si>
  <si>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</si>
  <si>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</si>
  <si>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</si>
  <si>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</si>
  <si>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</si>
  <si>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</si>
  <si>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</si>
  <si>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</si>
  <si>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</si>
  <si>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</si>
  <si>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</si>
  <si>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</si>
  <si>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</si>
  <si>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</si>
  <si>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</si>
  <si>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</si>
  <si>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</si>
  <si>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</si>
  <si>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</si>
  <si>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</si>
  <si>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</si>
  <si>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</si>
  <si>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</si>
  <si>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</si>
  <si>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</si>
  <si>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</si>
  <si>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</si>
  <si>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</si>
  <si>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</si>
  <si>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</si>
  <si>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</si>
  <si>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</si>
  <si>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</si>
  <si>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</si>
  <si>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</si>
  <si>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</si>
  <si>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</si>
  <si>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</si>
  <si>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</si>
  <si>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</si>
  <si>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</si>
  <si>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</si>
  <si>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</si>
  <si>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</si>
  <si>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</si>
  <si>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</si>
  <si>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</si>
  <si>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</si>
  <si>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</si>
  <si>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</si>
  <si>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</si>
  <si>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</si>
  <si>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</si>
  <si>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</si>
  <si>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</si>
  <si>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</si>
  <si>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</si>
  <si>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</si>
  <si>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</si>
  <si>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</si>
  <si>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</si>
  <si>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</si>
  <si>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</si>
  <si>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</si>
  <si>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</si>
  <si>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</si>
  <si>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</si>
  <si>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</si>
  <si>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</si>
  <si>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</si>
  <si>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</si>
  <si>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</si>
  <si>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</si>
  <si>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</si>
  <si>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</si>
  <si>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</si>
  <si>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</si>
  <si>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</si>
  <si>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</si>
  <si>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</si>
  <si>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</si>
  <si>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</si>
  <si>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</si>
  <si>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</si>
  <si>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</si>
  <si>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</si>
  <si>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</si>
  <si>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</si>
  <si>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</si>
  <si>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</si>
  <si>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</si>
  <si>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</si>
  <si>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</si>
  <si>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</si>
  <si>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</si>
  <si>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</si>
  <si>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</si>
  <si>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</si>
  <si>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</si>
  <si>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</si>
  <si>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</si>
  <si>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</si>
  <si>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</si>
  <si>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</si>
  <si>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</si>
  <si>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</si>
  <si>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</si>
  <si>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</si>
  <si>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</si>
  <si>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</si>
  <si>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</si>
  <si>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</si>
  <si>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</si>
  <si>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</si>
  <si>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</si>
  <si>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</si>
  <si>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</si>
  <si>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</si>
  <si>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</si>
  <si>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</si>
  <si>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</si>
  <si>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</si>
  <si>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</si>
  <si>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</si>
  <si>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</si>
  <si>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</si>
  <si>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</si>
  <si>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</si>
  <si>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</si>
  <si>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</si>
  <si>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</si>
  <si>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</si>
  <si>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</si>
  <si>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</si>
  <si>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</si>
  <si>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</si>
  <si>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</si>
  <si>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</si>
  <si>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</si>
  <si>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</si>
  <si>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</si>
  <si>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</si>
  <si>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</si>
  <si>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</si>
  <si>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</si>
  <si>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</si>
  <si>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</si>
  <si>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</si>
  <si>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</si>
  <si>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</si>
  <si>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</si>
  <si>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</si>
  <si>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</si>
  <si>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</si>
  <si>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</si>
  <si>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</si>
  <si>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</si>
  <si>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</si>
  <si>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</si>
  <si>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</si>
  <si>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</si>
  <si>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</si>
  <si>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</si>
  <si>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</si>
  <si>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</si>
  <si>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</si>
  <si>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</si>
  <si>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</si>
  <si>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</si>
  <si>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</si>
  <si>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</si>
  <si>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</si>
  <si>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</si>
  <si>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</si>
  <si>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</si>
  <si>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</si>
  <si>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</si>
  <si>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</si>
  <si>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</si>
  <si>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</si>
  <si>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</si>
  <si>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</si>
  <si>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</si>
  <si>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</si>
  <si>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</si>
  <si>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</si>
  <si>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</si>
  <si>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</si>
  <si>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</si>
  <si>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</si>
  <si>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</si>
  <si>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</si>
  <si>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</si>
  <si>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</si>
  <si>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</si>
  <si>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</si>
  <si>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</si>
  <si>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</si>
  <si>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</si>
  <si>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</si>
  <si>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</si>
  <si>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</si>
  <si>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</si>
  <si>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</si>
  <si>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</si>
  <si>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</si>
  <si>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</si>
  <si>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</si>
  <si>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</si>
  <si>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</si>
  <si>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</si>
  <si>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</si>
  <si>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</si>
  <si>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</si>
  <si>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</si>
  <si>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</si>
  <si>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</si>
  <si>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</si>
  <si>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</si>
  <si>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</si>
  <si>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</si>
  <si>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</si>
  <si>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</si>
  <si>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</si>
  <si>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</si>
  <si>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</si>
  <si>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</si>
  <si>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</si>
  <si>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</si>
  <si>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</si>
  <si>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</si>
  <si>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</si>
  <si>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</si>
  <si>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</si>
  <si>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</si>
  <si>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</si>
  <si>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</si>
  <si>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</si>
  <si>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</si>
  <si>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</si>
  <si>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</si>
  <si>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</si>
  <si>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</si>
  <si>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</si>
  <si>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</si>
  <si>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</si>
  <si>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</si>
  <si>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</si>
  <si>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</si>
  <si>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</si>
  <si>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</si>
  <si>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</si>
  <si>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</si>
  <si>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</si>
  <si>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</si>
  <si>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</si>
  <si>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</si>
  <si>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</si>
  <si>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</si>
  <si>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</si>
  <si>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</si>
  <si>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</si>
  <si>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</si>
  <si>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</si>
  <si>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</si>
  <si>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</si>
  <si>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</si>
  <si>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</si>
  <si>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</si>
  <si>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</si>
  <si>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</si>
  <si>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</si>
  <si>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</si>
  <si>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</si>
  <si>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</si>
  <si>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</si>
  <si>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</si>
  <si>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</si>
  <si>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</si>
  <si>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</si>
  <si>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</si>
  <si>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</si>
  <si>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</si>
  <si>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</si>
  <si>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</si>
  <si>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</si>
  <si>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</si>
  <si>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</si>
  <si>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</si>
  <si>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</si>
  <si>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</si>
  <si>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</si>
  <si>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</si>
  <si>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</si>
  <si>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</si>
  <si>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</si>
  <si>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</si>
  <si>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</si>
  <si>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</si>
  <si>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</si>
  <si>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</si>
  <si>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</si>
  <si>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</si>
  <si>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</si>
  <si>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</si>
  <si>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</si>
  <si>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</si>
  <si>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</si>
  <si>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</si>
  <si>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</si>
  <si>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</si>
  <si>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</si>
  <si>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</si>
  <si>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</si>
  <si>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</si>
  <si>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</si>
  <si>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</si>
  <si>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</si>
  <si>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</si>
  <si>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</si>
  <si>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</si>
  <si>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</si>
  <si>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</si>
  <si>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</si>
  <si>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</si>
  <si>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</si>
  <si>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</si>
  <si>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</si>
  <si>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</si>
  <si>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</si>
  <si>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</si>
  <si>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</si>
  <si>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</si>
  <si>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</si>
  <si>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</si>
  <si>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</si>
  <si>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</si>
  <si>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</si>
  <si>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</si>
  <si>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</si>
  <si>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</si>
  <si>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</si>
  <si>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</si>
  <si>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</si>
  <si>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</si>
  <si>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</si>
  <si>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</si>
  <si>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</si>
  <si>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</si>
  <si>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</si>
  <si>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</si>
  <si>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</si>
  <si>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</si>
  <si>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</si>
  <si>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</si>
  <si>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</si>
  <si>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</si>
  <si>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</si>
  <si>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</si>
  <si>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</si>
  <si>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</si>
  <si>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</si>
  <si>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</si>
  <si>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</si>
  <si>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</si>
  <si>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</si>
  <si>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</si>
  <si>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</si>
  <si>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</si>
  <si>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</si>
  <si>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</si>
  <si>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</si>
  <si>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</si>
  <si>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</si>
  <si>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</si>
  <si>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</si>
  <si>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</si>
  <si>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</si>
  <si>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</si>
  <si>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</si>
  <si>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</si>
  <si>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</si>
  <si>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</si>
  <si>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</si>
  <si>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</si>
  <si>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</si>
  <si>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</si>
  <si>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</si>
  <si>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</si>
  <si>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</si>
  <si>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</si>
  <si>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</si>
  <si>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</si>
  <si>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</si>
  <si>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</si>
  <si>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</si>
  <si>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</si>
  <si>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</si>
  <si>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</si>
  <si>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</si>
  <si>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</si>
  <si>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</si>
  <si>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</si>
  <si>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</si>
  <si>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</si>
  <si>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</si>
  <si>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</si>
  <si>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</si>
  <si>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</si>
  <si>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</si>
  <si>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</si>
  <si>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</si>
  <si>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</si>
  <si>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</si>
  <si>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</si>
  <si>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</si>
  <si>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</si>
  <si>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</si>
  <si>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</si>
  <si>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</si>
  <si>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</si>
  <si>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</si>
  <si>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</si>
  <si>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</si>
  <si>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</si>
  <si>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</si>
  <si>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</si>
  <si>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</si>
  <si>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</si>
  <si>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</si>
  <si>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</si>
  <si>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</si>
  <si>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</si>
  <si>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</si>
  <si>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</si>
  <si>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</si>
  <si>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</si>
  <si>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</si>
  <si>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</si>
  <si>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</si>
  <si>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</si>
  <si>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</si>
  <si>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</si>
  <si>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</si>
  <si>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</si>
  <si>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</si>
  <si>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</si>
  <si>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</si>
  <si>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</si>
  <si>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</si>
  <si>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</si>
  <si>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</si>
  <si>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</si>
  <si>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</si>
  <si>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</si>
  <si>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</si>
  <si>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</si>
  <si>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</si>
  <si>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</si>
  <si>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</si>
  <si>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</si>
  <si>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</si>
  <si>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</si>
  <si>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</si>
  <si>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</si>
  <si>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</si>
  <si>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</si>
  <si>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</si>
  <si>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</si>
  <si>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</si>
  <si>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</si>
  <si>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</si>
  <si>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</si>
  <si>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</si>
  <si>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</si>
  <si>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</si>
  <si>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</si>
  <si>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</si>
  <si>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</si>
  <si>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</si>
  <si>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</si>
  <si>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</si>
  <si>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</si>
  <si>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</si>
  <si>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</si>
  <si>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</si>
  <si>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</si>
  <si>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</si>
  <si>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</si>
  <si>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</si>
  <si>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</si>
  <si>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</si>
  <si>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</si>
  <si>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</si>
  <si>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</si>
  <si>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</si>
  <si>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</si>
  <si>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</si>
  <si>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</si>
  <si>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</si>
  <si>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</si>
  <si>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</si>
  <si>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</si>
  <si>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</si>
  <si>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</si>
  <si>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</si>
  <si>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</si>
  <si>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</si>
  <si>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</si>
  <si>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</si>
  <si>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</si>
  <si>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</si>
  <si>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</si>
  <si>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</si>
  <si>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</si>
  <si>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</si>
  <si>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</si>
  <si>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</si>
  <si>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</si>
  <si>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</si>
  <si>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</si>
  <si>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</si>
  <si>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</si>
  <si>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</si>
  <si>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</si>
  <si>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</si>
  <si>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</si>
  <si>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</si>
  <si>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</si>
  <si>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</si>
  <si>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</si>
  <si>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</si>
  <si>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</si>
  <si>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</si>
  <si>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</si>
  <si>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</si>
  <si>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</si>
  <si>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</si>
  <si>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</si>
  <si>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</si>
  <si>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</si>
  <si>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</si>
  <si>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</si>
  <si>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</si>
  <si>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</si>
  <si>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</si>
  <si>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</si>
  <si>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</si>
  <si>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</si>
  <si>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</si>
  <si>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</si>
  <si>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</si>
  <si>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</si>
  <si>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</si>
  <si>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</si>
  <si>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</si>
  <si>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</si>
  <si>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</si>
  <si>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</si>
  <si>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</si>
  <si>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</si>
  <si>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</si>
  <si>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</si>
  <si>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</si>
  <si>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</si>
  <si>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</si>
  <si>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</si>
  <si>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</si>
  <si>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</si>
  <si>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</si>
  <si>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</si>
  <si>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</si>
  <si>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</si>
  <si>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</si>
  <si>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</si>
  <si>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</si>
  <si>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</si>
  <si>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</si>
  <si>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</si>
  <si>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</si>
  <si>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</si>
  <si>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</si>
  <si>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</si>
  <si>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</si>
  <si>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</si>
  <si>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</si>
  <si>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</si>
  <si>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</si>
  <si>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</si>
  <si>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</si>
  <si>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</si>
  <si>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</si>
  <si>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</si>
  <si>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</si>
  <si>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</si>
  <si>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</si>
  <si>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</si>
  <si>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</si>
  <si>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</si>
  <si>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</si>
  <si>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</si>
  <si>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</si>
  <si>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</si>
  <si>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</si>
  <si>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</si>
  <si>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</si>
  <si>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</si>
  <si>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</si>
  <si>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</si>
  <si>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</si>
  <si>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</si>
  <si>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</si>
  <si>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</si>
  <si>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</si>
  <si>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</si>
  <si>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</si>
  <si>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</si>
  <si>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</si>
  <si>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</si>
  <si>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</si>
  <si>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</si>
  <si>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</si>
  <si>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</si>
  <si>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</si>
  <si>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</si>
  <si>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</si>
  <si>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</si>
  <si>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</si>
  <si>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</si>
  <si>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</si>
  <si>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</si>
  <si>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</si>
  <si>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</si>
  <si>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</si>
  <si>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</si>
  <si>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</si>
  <si>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</si>
  <si>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</si>
  <si>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</si>
  <si>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</si>
  <si>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</si>
  <si>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</si>
  <si>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</si>
  <si>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</si>
  <si>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</si>
  <si>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</si>
  <si>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</si>
  <si>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</si>
  <si>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</si>
  <si>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</si>
  <si>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</si>
  <si>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</si>
  <si>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</si>
  <si>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</si>
  <si>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</si>
  <si>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</si>
  <si>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</si>
  <si>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</si>
  <si>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</si>
  <si>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</si>
  <si>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</si>
  <si>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</si>
  <si>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</si>
  <si>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</si>
  <si>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</si>
  <si>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</si>
  <si>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</si>
  <si>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</si>
  <si>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</si>
  <si>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</si>
  <si>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</si>
  <si>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</si>
  <si>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</si>
  <si>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</si>
  <si>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</si>
  <si>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</si>
  <si>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</si>
  <si>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</si>
  <si>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</si>
  <si>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</si>
  <si>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</si>
  <si>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</si>
  <si>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</si>
  <si>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</si>
  <si>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</si>
  <si>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</si>
  <si>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</si>
  <si>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</si>
  <si>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</si>
  <si>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</si>
  <si>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</si>
  <si>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</si>
  <si>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</si>
  <si>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</si>
  <si>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</si>
  <si>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</si>
  <si>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</si>
  <si>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</si>
  <si>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</si>
  <si>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</si>
  <si>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</si>
  <si>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</si>
  <si>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</si>
  <si>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</si>
  <si>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</si>
  <si>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</si>
  <si>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</si>
  <si>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</si>
  <si>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</si>
  <si>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</si>
  <si>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</si>
  <si>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</si>
  <si>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</si>
  <si>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</si>
  <si>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</si>
  <si>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</si>
  <si>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</si>
  <si>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</si>
  <si>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</si>
  <si>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</si>
  <si>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</si>
  <si>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</si>
  <si>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</si>
  <si>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</si>
  <si>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</si>
  <si>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</si>
  <si>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</si>
  <si>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</si>
  <si>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</si>
  <si>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</si>
  <si>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</si>
  <si>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</si>
  <si>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</si>
  <si>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</si>
  <si>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</si>
  <si>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</si>
  <si>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</si>
  <si>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</si>
  <si>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</si>
  <si>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</si>
  <si>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</si>
  <si>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</si>
  <si>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</si>
  <si>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</si>
  <si>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</si>
  <si>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</si>
  <si>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</si>
  <si>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</si>
  <si>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</si>
  <si>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</si>
  <si>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</si>
  <si>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</si>
  <si>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</si>
  <si>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</si>
  <si>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</si>
  <si>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</si>
  <si>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</si>
  <si>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</si>
  <si>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</si>
  <si>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</si>
  <si>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</si>
  <si>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</si>
  <si>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</si>
  <si>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</si>
  <si>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</si>
  <si>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</si>
  <si>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</si>
  <si>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</si>
  <si>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</si>
  <si>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</si>
  <si>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</si>
  <si>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</si>
  <si>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</si>
  <si>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</si>
  <si>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</si>
  <si>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</si>
  <si>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</si>
  <si>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</si>
  <si>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</si>
  <si>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</si>
  <si>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</si>
  <si>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</si>
  <si>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</si>
  <si>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</si>
  <si>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</si>
  <si>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</si>
  <si>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</si>
  <si>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</si>
  <si>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</si>
  <si>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</si>
  <si>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</si>
  <si>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</si>
  <si>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</si>
  <si>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</si>
  <si>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</si>
  <si>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</si>
  <si>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</si>
  <si>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</si>
  <si>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</si>
  <si>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</si>
  <si>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</si>
  <si>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</si>
  <si>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</si>
  <si>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</si>
  <si>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</si>
  <si>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</si>
  <si>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</si>
  <si>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</si>
  <si>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</si>
  <si>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</si>
  <si>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</si>
  <si>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</si>
  <si>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</si>
  <si>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</si>
  <si>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</si>
  <si>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</si>
  <si>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</si>
  <si>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</si>
  <si>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</si>
  <si>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</si>
  <si>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</si>
  <si>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</si>
  <si>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</si>
  <si>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</si>
  <si>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</si>
  <si>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</si>
  <si>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</si>
  <si>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</si>
  <si>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</si>
  <si>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</si>
  <si>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</si>
  <si>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</si>
  <si>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</si>
  <si>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</si>
  <si>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</si>
  <si>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</si>
  <si>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</si>
  <si>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</si>
  <si>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</si>
  <si>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</si>
  <si>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</si>
  <si>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</si>
  <si>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</si>
  <si>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</si>
  <si>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</si>
  <si>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</si>
  <si>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</si>
  <si>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</si>
  <si>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</si>
  <si>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</si>
  <si>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</si>
  <si>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</si>
  <si>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</si>
  <si>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</si>
  <si>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</si>
  <si>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</si>
  <si>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</si>
  <si>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</si>
  <si>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</si>
  <si>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</si>
  <si>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</si>
  <si>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</si>
  <si>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</si>
  <si>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</si>
  <si>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</si>
  <si>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</si>
  <si>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</si>
  <si>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</si>
  <si>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</si>
  <si>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</si>
  <si>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</si>
  <si>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</si>
  <si>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</si>
  <si>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</si>
  <si>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</si>
  <si>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</si>
  <si>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</si>
  <si>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</si>
  <si>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</si>
  <si>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</si>
  <si>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</si>
  <si>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</si>
  <si>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</si>
  <si>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</si>
  <si>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</si>
  <si>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</si>
  <si>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</si>
  <si>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</si>
  <si>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</si>
  <si>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</si>
  <si>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</si>
  <si>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</si>
  <si>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</si>
  <si>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</si>
  <si>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</si>
  <si>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</si>
  <si>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</si>
  <si>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</si>
  <si>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</si>
  <si>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</si>
  <si>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</si>
  <si>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</si>
  <si>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</si>
  <si>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</si>
  <si>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</si>
  <si>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</si>
  <si>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</si>
  <si>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</si>
  <si>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</si>
  <si>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</si>
  <si>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</si>
  <si>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</si>
  <si>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</si>
  <si>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</si>
  <si>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</si>
  <si>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</si>
  <si>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</si>
  <si>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</si>
  <si>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</si>
  <si>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</si>
  <si>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</si>
  <si>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</si>
  <si>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</si>
  <si>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</si>
  <si>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</si>
  <si>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</si>
  <si>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</si>
  <si>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</si>
  <si>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</si>
  <si>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</si>
  <si>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</si>
  <si>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</si>
  <si>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</si>
  <si>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</si>
  <si>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</si>
  <si>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</si>
  <si>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</si>
  <si>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</si>
  <si>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</si>
  <si>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</si>
  <si>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</si>
  <si>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</si>
  <si>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</si>
  <si>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</si>
  <si>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</si>
  <si>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</si>
  <si>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</si>
  <si>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</si>
  <si>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</si>
  <si>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</si>
  <si>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</si>
  <si>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</si>
  <si>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</si>
  <si>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</si>
  <si>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</si>
  <si>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</si>
  <si>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</si>
  <si>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</si>
  <si>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</si>
  <si>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</si>
  <si>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</si>
  <si>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</si>
  <si>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</si>
  <si>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</si>
  <si>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</si>
  <si>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</si>
  <si>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</si>
  <si>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</si>
  <si>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</si>
  <si>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</si>
  <si>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</si>
  <si>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</si>
  <si>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</si>
  <si>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</si>
  <si>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</si>
  <si>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</si>
  <si>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</si>
  <si>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</si>
  <si>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</si>
  <si>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</si>
  <si>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</si>
  <si>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</si>
  <si>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</si>
  <si>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</si>
  <si>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</si>
  <si>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</si>
  <si>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</si>
  <si>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</si>
  <si>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</si>
  <si>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</si>
  <si>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</si>
  <si>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</si>
  <si>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</si>
  <si>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</si>
  <si>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</si>
  <si>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</si>
  <si>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</si>
  <si>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</si>
  <si>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</si>
  <si>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</si>
  <si>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</si>
  <si>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</si>
  <si>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</si>
  <si>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</si>
  <si>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</si>
  <si>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</si>
  <si>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</si>
  <si>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</si>
  <si>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</si>
  <si>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</si>
  <si>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</si>
  <si>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</si>
  <si>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</si>
  <si>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</si>
  <si>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</si>
  <si>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</si>
  <si>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</si>
  <si>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</si>
  <si>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</si>
  <si>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</si>
  <si>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</si>
  <si>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</si>
  <si>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</si>
  <si>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</si>
  <si>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</si>
  <si>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</si>
  <si>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</si>
  <si>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</si>
  <si>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</si>
  <si>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</si>
  <si>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</si>
  <si>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</si>
  <si>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</si>
  <si>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</si>
  <si>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</si>
  <si>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</si>
  <si>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</si>
  <si>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</si>
  <si>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</si>
  <si>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</si>
  <si>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</si>
  <si>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</si>
  <si>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</si>
  <si>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</si>
  <si>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</si>
  <si>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</si>
  <si>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</si>
  <si>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</si>
  <si>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</si>
  <si>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</si>
  <si>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</si>
  <si>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</si>
  <si>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</si>
  <si>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</si>
  <si>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</si>
  <si>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</si>
  <si>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</si>
  <si>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</si>
  <si>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</si>
  <si>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</si>
  <si>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</si>
  <si>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</si>
  <si>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</si>
  <si>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</si>
  <si>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</si>
  <si>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</si>
  <si>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</si>
  <si>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</si>
  <si>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</si>
  <si>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</si>
  <si>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</si>
  <si>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</si>
  <si>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</si>
  <si>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</si>
  <si>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</si>
  <si>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</si>
  <si>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</si>
  <si>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</si>
  <si>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</si>
  <si>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</si>
  <si>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</si>
  <si>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</si>
  <si>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</si>
  <si>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</si>
  <si>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</si>
  <si>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</si>
  <si>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</si>
  <si>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</si>
  <si>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</si>
  <si>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</si>
  <si>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</si>
  <si>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</si>
  <si>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</si>
  <si>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</si>
  <si>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</si>
  <si>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</si>
  <si>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</si>
  <si>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</si>
  <si>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</si>
  <si>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</si>
  <si>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</si>
  <si>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</si>
  <si>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</si>
  <si>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</si>
  <si>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</si>
  <si>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</si>
  <si>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</si>
  <si>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</si>
  <si>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</si>
  <si>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</si>
  <si>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</si>
  <si>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</si>
  <si>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</si>
  <si>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</si>
  <si>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</si>
  <si>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</si>
  <si>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</si>
  <si>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</si>
  <si>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</si>
  <si>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</si>
  <si>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</si>
  <si>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</si>
  <si>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</si>
  <si>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</si>
  <si>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</si>
  <si>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</si>
  <si>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</si>
  <si>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</si>
  <si>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</si>
  <si>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</si>
  <si>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</si>
  <si>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</si>
  <si>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</si>
  <si>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</si>
  <si>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</si>
  <si>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</si>
  <si>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</si>
  <si>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</si>
  <si>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</si>
  <si>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</si>
  <si>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</si>
  <si>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</si>
  <si>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</si>
  <si>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</si>
  <si>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</si>
  <si>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</si>
  <si>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</si>
  <si>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</si>
  <si>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</si>
  <si>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</si>
  <si>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</si>
  <si>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</si>
  <si>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</si>
  <si>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</si>
  <si>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</si>
  <si>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</si>
  <si>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</si>
  <si>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</si>
  <si>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</si>
  <si>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</si>
  <si>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</si>
  <si>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</si>
  <si>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</si>
  <si>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</si>
  <si>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</si>
  <si>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</si>
  <si>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</si>
  <si>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</si>
  <si>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</si>
  <si>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</si>
  <si>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</si>
  <si>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</si>
  <si>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</si>
  <si>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</si>
  <si>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</si>
  <si>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</si>
  <si>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</si>
  <si>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</si>
  <si>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</si>
  <si>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</si>
  <si>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</si>
  <si>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</si>
  <si>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</si>
  <si>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</si>
  <si>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</si>
  <si>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</si>
  <si>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</si>
  <si>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</si>
  <si>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</si>
  <si>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</si>
  <si>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</si>
  <si>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</si>
  <si>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</si>
  <si>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</si>
  <si>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</si>
  <si>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</si>
  <si>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</si>
  <si>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</si>
  <si>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</si>
  <si>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</si>
  <si>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</si>
  <si>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</si>
  <si>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</si>
  <si>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</si>
  <si>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</si>
  <si>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</si>
  <si>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</si>
  <si>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</si>
  <si>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</si>
  <si>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</si>
  <si>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</si>
  <si>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</si>
  <si>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</si>
  <si>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</si>
  <si>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</si>
  <si>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</si>
  <si>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</si>
  <si>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</si>
  <si>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</si>
  <si>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</si>
  <si>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</si>
  <si>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</si>
  <si>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</si>
  <si>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</si>
  <si>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</si>
  <si>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</si>
  <si>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</si>
  <si>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</si>
  <si>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</si>
  <si>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</si>
  <si>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</si>
  <si>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</si>
  <si>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</si>
  <si>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</si>
  <si>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</si>
  <si>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</si>
  <si>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</si>
  <si>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</si>
  <si>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</si>
  <si>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</si>
  <si>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</si>
  <si>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</si>
  <si>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</si>
  <si>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</si>
  <si>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</si>
  <si>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</si>
  <si>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</si>
  <si>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</si>
  <si>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</si>
  <si>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</si>
  <si>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</si>
  <si>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</si>
  <si>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</si>
  <si>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</si>
  <si>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</si>
  <si>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</si>
  <si>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</si>
  <si>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</si>
  <si>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</si>
  <si>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</si>
  <si>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</si>
  <si>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</si>
  <si>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</si>
  <si>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</si>
  <si>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</si>
  <si>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</si>
  <si>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</si>
  <si>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</si>
  <si>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</si>
  <si>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</si>
  <si>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</si>
  <si>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</si>
  <si>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</si>
  <si>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</si>
  <si>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</si>
  <si>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</si>
  <si>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</si>
  <si>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</si>
  <si>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</si>
  <si>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</si>
  <si>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</si>
  <si>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</si>
  <si>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</si>
  <si>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</si>
  <si>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</si>
  <si>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</si>
  <si>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</si>
  <si>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</si>
  <si>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</si>
  <si>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</si>
  <si>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</si>
  <si>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</si>
  <si>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</si>
  <si>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</si>
  <si>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</si>
  <si>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</si>
  <si>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</si>
  <si>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</si>
  <si>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</si>
  <si>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</si>
  <si>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</si>
  <si>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</si>
  <si>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</si>
  <si>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</si>
  <si>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</si>
  <si>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</si>
  <si>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</si>
  <si>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</si>
  <si>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</si>
  <si>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</si>
  <si>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</si>
  <si>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</si>
  <si>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</si>
  <si>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</si>
  <si>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</si>
  <si>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</si>
  <si>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</si>
  <si>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</si>
  <si>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</si>
  <si>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</si>
  <si>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</si>
  <si>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</si>
  <si>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</si>
  <si>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</si>
  <si>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</si>
  <si>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</si>
  <si>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</si>
  <si>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</si>
  <si>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</si>
  <si>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</si>
  <si>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</si>
  <si>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</si>
  <si>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</si>
  <si>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</si>
  <si>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</si>
  <si>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</si>
  <si>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</si>
  <si>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</si>
  <si>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</si>
  <si>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</si>
  <si>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</si>
  <si>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</si>
  <si>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</si>
  <si>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</si>
  <si>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</si>
  <si>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</si>
  <si>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</si>
  <si>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</si>
  <si>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</si>
  <si>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</si>
  <si>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</si>
  <si>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</si>
  <si>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</si>
  <si>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</si>
  <si>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</si>
  <si>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</si>
  <si>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</si>
  <si>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</si>
  <si>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</si>
  <si>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</si>
  <si>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</si>
  <si>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</si>
  <si>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</si>
  <si>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</si>
  <si>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</si>
  <si>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</si>
  <si>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</si>
  <si>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</si>
  <si>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</si>
  <si>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</si>
  <si>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</si>
  <si>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</si>
  <si>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</si>
  <si>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</si>
  <si>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</si>
  <si>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</si>
  <si>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</si>
  <si>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</si>
  <si>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</si>
  <si>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</si>
  <si>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</si>
  <si>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</si>
  <si>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</si>
  <si>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</si>
  <si>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</si>
  <si>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</si>
  <si>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</si>
  <si>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</si>
  <si>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</si>
  <si>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</si>
  <si>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</si>
  <si>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</si>
  <si>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</si>
  <si>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</si>
  <si>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</si>
  <si>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</si>
  <si>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</si>
  <si>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</si>
  <si>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</si>
  <si>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</si>
  <si>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</si>
  <si>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</si>
  <si>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</si>
  <si>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</si>
  <si>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</si>
  <si>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</si>
  <si>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</si>
  <si>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</si>
  <si>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</si>
  <si>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</si>
  <si>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</si>
  <si>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</si>
  <si>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</si>
  <si>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</si>
  <si>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</si>
  <si>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</si>
  <si>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</si>
  <si>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</si>
  <si>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</si>
  <si>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</si>
  <si>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</si>
  <si>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</si>
  <si>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</si>
  <si>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</si>
  <si>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</si>
  <si>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</si>
  <si>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</si>
  <si>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</si>
  <si>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</si>
  <si>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</si>
  <si>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</si>
  <si>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</si>
  <si>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</si>
  <si>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</si>
  <si>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</si>
  <si>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</si>
  <si>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</si>
  <si>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</si>
  <si>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</si>
  <si>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</si>
  <si>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</si>
  <si>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</si>
  <si>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</si>
  <si>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</si>
  <si>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</si>
  <si>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</si>
  <si>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</si>
  <si>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</si>
  <si>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</si>
  <si>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</si>
  <si>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</si>
  <si>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</si>
  <si>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</si>
  <si>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</si>
  <si>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</si>
  <si>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</si>
  <si>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</si>
  <si>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</si>
  <si>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</si>
  <si>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</si>
  <si>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</si>
  <si>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</si>
  <si>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</si>
  <si>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</si>
  <si>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</si>
  <si>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</si>
  <si>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</si>
  <si>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</si>
  <si>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</si>
  <si>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</si>
  <si>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</si>
  <si>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</si>
  <si>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</si>
  <si>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</si>
  <si>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</si>
  <si>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</si>
  <si>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</si>
  <si>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</si>
  <si>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</si>
  <si>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</si>
  <si>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</si>
  <si>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</si>
  <si>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</si>
  <si>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</si>
  <si>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</si>
  <si>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</si>
  <si>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</si>
  <si>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</si>
  <si>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</si>
  <si>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</si>
  <si>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</si>
  <si>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</si>
  <si>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</si>
  <si>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</si>
  <si>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</si>
  <si>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</si>
  <si>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</si>
  <si>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</si>
  <si>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</si>
  <si>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</si>
  <si>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</si>
  <si>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</si>
  <si>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</si>
  <si>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</si>
  <si>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</si>
  <si>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</si>
  <si>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</si>
  <si>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</si>
  <si>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</si>
  <si>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</si>
  <si>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</si>
  <si>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</si>
  <si>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</si>
  <si>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</si>
  <si>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</si>
  <si>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</si>
  <si>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</si>
  <si>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</si>
  <si>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</si>
  <si>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</si>
  <si>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</si>
  <si>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</si>
  <si>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</si>
  <si>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</si>
  <si>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</si>
  <si>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</si>
  <si>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</si>
  <si>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</si>
  <si>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</si>
  <si>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</si>
  <si>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</si>
  <si>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</si>
  <si>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</si>
  <si>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</si>
  <si>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</si>
  <si>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</si>
  <si>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</si>
  <si>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</si>
  <si>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</si>
  <si>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</si>
  <si>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</si>
  <si>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</si>
  <si>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</si>
  <si>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</si>
  <si>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</si>
  <si>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</si>
  <si>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</si>
  <si>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</si>
  <si>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</si>
  <si>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</si>
  <si>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</si>
  <si>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</si>
  <si>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</si>
  <si>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</si>
  <si>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</si>
  <si>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</si>
  <si>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</si>
  <si>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</si>
  <si>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</si>
  <si>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</si>
  <si>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</si>
  <si>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</si>
  <si>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</si>
  <si>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</si>
  <si>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</si>
  <si>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</si>
  <si>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</si>
  <si>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</si>
  <si>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</si>
  <si>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</si>
  <si>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</si>
  <si>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</si>
  <si>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</si>
  <si>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</si>
  <si>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</si>
  <si>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</si>
  <si>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</si>
  <si>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</si>
  <si>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</si>
  <si>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</si>
  <si>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</si>
  <si>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</si>
  <si>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</si>
  <si>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</si>
  <si>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</si>
  <si>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</si>
  <si>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</si>
  <si>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</si>
  <si>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</si>
  <si>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</si>
  <si>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</si>
  <si>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</si>
  <si>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</si>
  <si>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</si>
  <si>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</si>
  <si>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</si>
  <si>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</si>
  <si>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</si>
  <si>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</si>
  <si>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</si>
  <si>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</si>
  <si>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</si>
  <si>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</si>
  <si>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</si>
  <si>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</si>
  <si>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</si>
  <si>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</si>
  <si>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</si>
  <si>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</si>
  <si>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</si>
  <si>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</si>
  <si>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</si>
  <si>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</si>
  <si>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</si>
  <si>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</si>
  <si>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</si>
  <si>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</si>
  <si>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</si>
  <si>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</si>
  <si>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</si>
  <si>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</si>
  <si>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</si>
  <si>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</si>
  <si>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</si>
  <si>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</si>
  <si>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</si>
  <si>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</si>
  <si>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</si>
  <si>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</si>
  <si>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</si>
  <si>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</si>
  <si>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</si>
  <si>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</si>
  <si>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</si>
  <si>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</si>
  <si>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</si>
  <si>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</si>
  <si>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</si>
  <si>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</si>
  <si>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</si>
  <si>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</si>
  <si>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</si>
  <si>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</si>
  <si>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</si>
  <si>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</si>
  <si>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</si>
  <si>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</si>
  <si>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</si>
  <si>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</si>
  <si>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</si>
  <si>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</si>
  <si>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</si>
  <si>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</si>
  <si>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</si>
  <si>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</si>
  <si>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</si>
  <si>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</si>
  <si>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</si>
  <si>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</si>
  <si>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</si>
  <si>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</si>
  <si>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</si>
  <si>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</si>
  <si>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</si>
  <si>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</si>
  <si>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</si>
  <si>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</si>
  <si>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</si>
  <si>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</si>
  <si>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</si>
  <si>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</si>
  <si>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</si>
  <si>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</si>
  <si>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</si>
  <si>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</si>
  <si>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</si>
  <si>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</si>
  <si>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</si>
  <si>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</si>
  <si>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</si>
  <si>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</si>
  <si>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</si>
  <si>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</si>
  <si>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</si>
  <si>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</si>
  <si>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</si>
  <si>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</si>
  <si>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</si>
  <si>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</si>
  <si>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</si>
  <si>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</si>
  <si>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</si>
  <si>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</si>
  <si>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</si>
  <si>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</si>
  <si>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</si>
  <si>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</si>
  <si>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</si>
  <si>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</si>
  <si>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</si>
  <si>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</si>
  <si>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</si>
  <si>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</si>
  <si>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</si>
  <si>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</si>
  <si>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</si>
  <si>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</si>
  <si>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</si>
  <si>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</si>
  <si>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</si>
  <si>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</si>
  <si>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</si>
  <si>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</si>
  <si>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</si>
  <si>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</si>
  <si>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</si>
  <si>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</si>
  <si>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</si>
  <si>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</si>
  <si>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</si>
  <si>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</si>
  <si>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</si>
  <si>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</si>
  <si>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</si>
  <si>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</si>
  <si>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</si>
  <si>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</si>
  <si>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</si>
  <si>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</si>
  <si>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</si>
  <si>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</si>
  <si>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</si>
  <si>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</si>
  <si>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</si>
  <si>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</si>
  <si>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</si>
  <si>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</si>
  <si>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</si>
  <si>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</si>
  <si>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</si>
  <si>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</si>
  <si>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</si>
  <si>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</si>
  <si>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</si>
  <si>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</si>
  <si>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</si>
  <si>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</si>
  <si>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</si>
  <si>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</si>
  <si>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</si>
  <si>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</si>
  <si>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</si>
  <si>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</si>
  <si>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</si>
  <si>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</si>
  <si>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</si>
  <si>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</si>
  <si>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</si>
  <si>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</si>
  <si>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</si>
  <si>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</si>
  <si>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</si>
  <si>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</si>
  <si>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</si>
  <si>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</si>
  <si>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</si>
  <si>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</si>
  <si>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</si>
  <si>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</si>
  <si>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</si>
  <si>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</si>
  <si>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</si>
  <si>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</si>
  <si>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</si>
  <si>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</si>
  <si>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</si>
  <si>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</si>
  <si>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</si>
  <si>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</si>
  <si>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</si>
  <si>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</si>
  <si>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</si>
  <si>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</si>
  <si>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</si>
  <si>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</si>
  <si>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</si>
  <si>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</si>
  <si>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</si>
  <si>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</si>
  <si>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</si>
  <si>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</si>
  <si>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</si>
  <si>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</si>
  <si>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</si>
  <si>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</si>
  <si>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</si>
  <si>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</si>
  <si>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</si>
  <si>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</si>
  <si>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</si>
  <si>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</si>
  <si>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</si>
  <si>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</si>
  <si>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</si>
  <si>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</si>
  <si>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</si>
  <si>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</si>
  <si>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</si>
  <si>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</si>
  <si>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</si>
  <si>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</si>
  <si>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</si>
  <si>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</si>
  <si>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</si>
  <si>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</si>
  <si>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</si>
  <si>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</si>
  <si>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</si>
  <si>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</si>
  <si>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</si>
  <si>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</si>
  <si>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</si>
  <si>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</si>
  <si>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</si>
  <si>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</si>
  <si>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</si>
  <si>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</si>
  <si>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</si>
  <si>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</si>
  <si>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</si>
  <si>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</si>
  <si>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</si>
  <si>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</si>
  <si>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</si>
  <si>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</si>
  <si>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</si>
  <si>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</si>
  <si>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</si>
  <si>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</si>
  <si>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</si>
  <si>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</si>
  <si>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</si>
  <si>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</si>
  <si>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</si>
  <si>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</si>
  <si>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</si>
  <si>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</si>
  <si>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</si>
  <si>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</si>
  <si>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</si>
  <si>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</si>
  <si>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</si>
  <si>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</si>
  <si>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</si>
  <si>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</si>
  <si>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</si>
  <si>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</si>
  <si>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</si>
  <si>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</si>
  <si>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</si>
  <si>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</si>
  <si>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</si>
  <si>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</si>
  <si>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</si>
  <si>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</si>
  <si>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</si>
  <si>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</si>
  <si>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</si>
  <si>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</si>
  <si>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</si>
  <si>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</si>
  <si>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</si>
  <si>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</si>
  <si>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</si>
  <si>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</si>
  <si>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</si>
  <si>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</si>
  <si>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</si>
  <si>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</si>
  <si>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</si>
  <si>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</si>
  <si>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</si>
  <si>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</si>
  <si>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</si>
  <si>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</si>
  <si>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</si>
  <si>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</si>
  <si>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</si>
  <si>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</si>
  <si>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</si>
  <si>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</si>
  <si>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</si>
  <si>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</si>
  <si>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</si>
  <si>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</si>
  <si>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</si>
  <si>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</si>
  <si>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</si>
  <si>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</si>
  <si>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</si>
  <si>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</si>
  <si>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</si>
  <si>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</si>
  <si>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</si>
  <si>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</si>
  <si>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</si>
  <si>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</si>
  <si>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</si>
  <si>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</si>
  <si>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</si>
  <si>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</si>
  <si>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</si>
  <si>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</si>
  <si>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</si>
  <si>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</si>
  <si>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</si>
  <si>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</si>
  <si>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</si>
  <si>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</si>
  <si>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</si>
  <si>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</si>
  <si>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</si>
  <si>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</si>
  <si>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</si>
  <si>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</si>
  <si>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</si>
  <si>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</si>
  <si>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</si>
  <si>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</si>
  <si>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</si>
  <si>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</si>
  <si>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</si>
  <si>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</si>
  <si>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</si>
  <si>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</si>
  <si>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</si>
  <si>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</si>
  <si>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</si>
  <si>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</si>
  <si>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</si>
  <si>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</si>
  <si>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</si>
  <si>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</si>
  <si>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</si>
  <si>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</si>
  <si>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</si>
  <si>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</si>
  <si>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</si>
  <si>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</si>
  <si>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</si>
  <si>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</si>
  <si>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</si>
  <si>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</si>
  <si>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</si>
  <si>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</si>
  <si>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</si>
  <si>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</si>
  <si>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</si>
  <si>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</si>
  <si>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</si>
  <si>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</si>
  <si>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</si>
  <si>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</si>
  <si>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</si>
  <si>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</si>
  <si>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</si>
  <si>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</si>
  <si>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</si>
  <si>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</si>
  <si>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</si>
  <si>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</si>
  <si>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</si>
  <si>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</si>
  <si>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</si>
  <si>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</si>
  <si>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</si>
  <si>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</si>
  <si>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</si>
  <si>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</si>
  <si>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</si>
  <si>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</si>
  <si>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</si>
  <si>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</si>
  <si>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</si>
  <si>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</si>
  <si>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</si>
  <si>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</si>
  <si>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</si>
  <si>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</si>
  <si>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</si>
  <si>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</si>
  <si>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</si>
  <si>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</si>
  <si>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</si>
  <si>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</si>
  <si>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</si>
  <si>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</si>
  <si>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</si>
  <si>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</si>
  <si>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</si>
  <si>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</si>
  <si>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</si>
  <si>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</si>
  <si>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</si>
  <si>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</si>
  <si>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</si>
  <si>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</si>
  <si>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</si>
  <si>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</si>
  <si>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</si>
  <si>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</si>
  <si>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</si>
  <si>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</si>
  <si>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</si>
  <si>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</si>
  <si>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</si>
  <si>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</si>
  <si>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</si>
  <si>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</si>
  <si>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</si>
  <si>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</si>
  <si>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</si>
  <si>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</si>
  <si>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</si>
  <si>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</si>
  <si>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</si>
  <si>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</si>
  <si>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</si>
  <si>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</si>
  <si>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</si>
  <si>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</si>
  <si>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</si>
  <si>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</si>
  <si>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</si>
  <si>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</si>
  <si>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</si>
  <si>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</si>
  <si>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</si>
  <si>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</si>
  <si>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</si>
  <si>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</si>
  <si>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</si>
  <si>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</si>
  <si>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</si>
  <si>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</si>
  <si>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</si>
  <si>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</si>
  <si>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</si>
  <si>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</si>
  <si>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</si>
  <si>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</si>
  <si>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</si>
  <si>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</si>
  <si>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</si>
  <si>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</si>
  <si>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</si>
  <si>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</si>
  <si>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</si>
  <si>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</si>
  <si>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</si>
  <si>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</si>
  <si>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</si>
  <si>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</si>
  <si>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</si>
  <si>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</si>
  <si>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</si>
  <si>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</si>
  <si>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</si>
  <si>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</si>
  <si>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</si>
  <si>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</si>
  <si>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</si>
  <si>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</si>
  <si>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</si>
  <si>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</si>
  <si>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</si>
  <si>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</si>
  <si>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</si>
  <si>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</si>
  <si>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</si>
  <si>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</si>
  <si>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</si>
  <si>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</si>
  <si>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</si>
  <si>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</si>
  <si>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</si>
  <si>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</si>
  <si>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</si>
  <si>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</si>
  <si>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</si>
  <si>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</si>
  <si>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</si>
  <si>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</si>
  <si>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</si>
  <si>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</si>
  <si>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</si>
  <si>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</si>
  <si>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</si>
  <si>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</si>
  <si>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</si>
  <si>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</si>
  <si>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</si>
  <si>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</si>
  <si>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</si>
  <si>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</si>
  <si>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</si>
  <si>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</si>
  <si>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</si>
  <si>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</si>
  <si>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</si>
  <si>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</si>
  <si>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</si>
  <si>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</si>
  <si>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</si>
  <si>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</si>
  <si>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</si>
  <si>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</si>
  <si>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</si>
  <si>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</si>
  <si>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</si>
  <si>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</si>
  <si>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</si>
  <si>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</si>
  <si>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</si>
  <si>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</si>
  <si>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</si>
  <si>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</si>
  <si>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</si>
  <si>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</si>
  <si>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</si>
  <si>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</si>
  <si>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</si>
  <si>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</si>
  <si>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</si>
  <si>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</si>
  <si>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</si>
  <si>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</si>
  <si>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</si>
  <si>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</si>
  <si>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</si>
  <si>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</si>
  <si>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</si>
  <si>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</si>
  <si>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</si>
  <si>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</si>
  <si>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</si>
  <si>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</si>
  <si>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</si>
  <si>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</si>
  <si>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</si>
  <si>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</si>
  <si>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</si>
  <si>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</si>
  <si>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</si>
  <si>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</si>
  <si>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</si>
  <si>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</si>
  <si>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</si>
  <si>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</si>
  <si>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</si>
  <si>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</si>
  <si>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</si>
  <si>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</si>
  <si>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</si>
  <si>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</si>
  <si>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</si>
  <si>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</si>
  <si>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</si>
  <si>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</si>
  <si>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</si>
  <si>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</si>
  <si>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</si>
  <si>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</si>
  <si>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</si>
  <si>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</si>
  <si>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</si>
  <si>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</si>
  <si>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</si>
  <si>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</si>
  <si>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</si>
  <si>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</si>
  <si>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</si>
  <si>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</si>
  <si>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</si>
  <si>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</si>
  <si>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</si>
  <si>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</si>
  <si>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</si>
  <si>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</si>
  <si>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</si>
  <si>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</si>
  <si>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</si>
  <si>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</si>
  <si>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</si>
  <si>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</si>
  <si>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</si>
  <si>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</si>
  <si>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</si>
  <si>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</si>
  <si>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</si>
  <si>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</si>
  <si>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</si>
  <si>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</si>
  <si>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</si>
  <si>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</si>
  <si>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</si>
  <si>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</si>
  <si>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</si>
  <si>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</si>
  <si>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</si>
  <si>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</si>
  <si>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</si>
  <si>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</si>
  <si>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</si>
  <si>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</si>
  <si>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</si>
  <si>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</si>
  <si>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</si>
  <si>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</si>
  <si>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</si>
  <si>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</si>
  <si>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</si>
  <si>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</si>
  <si>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</si>
  <si>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</si>
  <si>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</si>
  <si>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</si>
  <si>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</si>
  <si>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</si>
  <si>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</si>
  <si>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</si>
  <si>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</si>
  <si>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</si>
  <si>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</si>
  <si>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</si>
  <si>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</si>
  <si>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</si>
  <si>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</si>
  <si>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</si>
  <si>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</si>
  <si>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</si>
  <si>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</si>
  <si>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</si>
  <si>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</si>
  <si>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</si>
  <si>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</si>
  <si>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</si>
  <si>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</si>
  <si>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</si>
  <si>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</si>
  <si>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</si>
  <si>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</si>
  <si>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</si>
  <si>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</si>
  <si>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</si>
  <si>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</si>
  <si>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</si>
  <si>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</si>
  <si>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</si>
  <si>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</si>
  <si>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</si>
  <si>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</si>
  <si>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</si>
  <si>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</si>
  <si>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</si>
  <si>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</si>
  <si>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</si>
  <si>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</si>
  <si>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</si>
  <si>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</si>
  <si>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</si>
  <si>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</si>
  <si>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</si>
  <si>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</si>
  <si>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</si>
  <si>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</si>
  <si>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</si>
  <si>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</si>
  <si>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</si>
  <si>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</si>
  <si>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</si>
  <si>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</si>
  <si>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</si>
  <si>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</si>
  <si>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</si>
  <si>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</si>
  <si>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</si>
  <si>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</si>
  <si>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</si>
  <si>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</si>
  <si>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</si>
  <si>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</si>
  <si>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</si>
  <si>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</si>
  <si>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</si>
  <si>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</si>
  <si>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</si>
  <si>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</si>
  <si>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</si>
  <si>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</si>
  <si>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</si>
  <si>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</si>
  <si>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</si>
  <si>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</si>
  <si>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</si>
  <si>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</si>
  <si>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</si>
  <si>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</si>
  <si>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</si>
  <si>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</si>
  <si>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</si>
  <si>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</si>
  <si>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</si>
  <si>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</si>
  <si>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</si>
  <si>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</si>
  <si>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</si>
  <si>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</si>
  <si>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</si>
  <si>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</si>
  <si>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</si>
  <si>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</si>
  <si>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</si>
  <si>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</si>
  <si>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</si>
  <si>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</si>
  <si>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</si>
  <si>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</si>
  <si>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</si>
  <si>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</si>
  <si>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</si>
  <si>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</si>
  <si>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</si>
  <si>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</si>
  <si>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</si>
  <si>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</si>
  <si>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</si>
  <si>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</si>
  <si>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</si>
  <si>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</si>
  <si>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</si>
  <si>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</si>
  <si>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</si>
  <si>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</si>
  <si>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</si>
  <si>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</si>
  <si>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</si>
  <si>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</si>
  <si>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</si>
  <si>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</si>
  <si>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</si>
  <si>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</si>
  <si>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</si>
  <si>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</si>
  <si>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</si>
  <si>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</si>
  <si>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</si>
  <si>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</si>
  <si>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</si>
  <si>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</si>
  <si>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</si>
  <si>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</si>
  <si>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</si>
  <si>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</si>
  <si>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</si>
  <si>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</si>
  <si>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</si>
  <si>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</si>
  <si>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</si>
  <si>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</si>
  <si>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</si>
  <si>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</si>
  <si>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</si>
  <si>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</si>
  <si>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</si>
  <si>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</si>
  <si>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</si>
  <si>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</si>
  <si>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</si>
  <si>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</si>
  <si>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</si>
  <si>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</si>
  <si>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</si>
  <si>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</si>
  <si>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</si>
  <si>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</si>
  <si>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</si>
  <si>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</si>
  <si>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</si>
  <si>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</si>
  <si>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</si>
  <si>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</si>
  <si>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</si>
  <si>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</si>
  <si>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</si>
  <si>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</si>
  <si>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</si>
  <si>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</si>
  <si>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</si>
  <si>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</si>
  <si>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</si>
  <si>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</si>
  <si>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</si>
  <si>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</si>
  <si>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</si>
  <si>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</si>
  <si>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</si>
  <si>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</si>
  <si>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</si>
  <si>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</si>
  <si>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</si>
  <si>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</si>
  <si>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</si>
  <si>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</si>
  <si>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</si>
  <si>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</si>
  <si>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</si>
  <si>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</si>
  <si>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</si>
  <si>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</si>
  <si>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</si>
  <si>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</si>
  <si>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</si>
  <si>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</si>
  <si>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</si>
  <si>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</si>
  <si>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</si>
  <si>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</si>
  <si>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</si>
  <si>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</si>
  <si>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</si>
  <si>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</si>
  <si>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</si>
  <si>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</si>
  <si>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</si>
  <si>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</si>
  <si>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</si>
  <si>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</si>
  <si>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</si>
  <si>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</si>
  <si>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</si>
  <si>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</si>
  <si>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</si>
  <si>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</si>
  <si>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</si>
  <si>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</si>
  <si>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</si>
  <si>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</si>
  <si>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</si>
  <si>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</si>
  <si>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</si>
  <si>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</si>
  <si>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</si>
  <si>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</si>
  <si>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</si>
  <si>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</si>
  <si>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</si>
  <si>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</si>
  <si>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</si>
  <si>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</si>
  <si>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</si>
  <si>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</si>
  <si>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</si>
  <si>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</si>
  <si>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</si>
  <si>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</si>
  <si>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</si>
  <si>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</si>
  <si>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</si>
  <si>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</si>
  <si>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</si>
  <si>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</si>
  <si>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</si>
  <si>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</si>
  <si>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</si>
  <si>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</si>
  <si>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</si>
  <si>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</si>
  <si>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</si>
  <si>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</si>
  <si>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</si>
  <si>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</si>
  <si>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</si>
  <si>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</si>
  <si>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</si>
  <si>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</si>
  <si>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</si>
  <si>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</si>
  <si>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</si>
  <si>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</si>
  <si>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</si>
  <si>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</si>
  <si>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</si>
  <si>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</si>
  <si>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</si>
  <si>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</si>
  <si>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</si>
  <si>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</si>
  <si>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</si>
  <si>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</si>
  <si>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</si>
  <si>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</si>
  <si>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</si>
  <si>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</si>
  <si>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</si>
  <si>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</si>
  <si>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</si>
  <si>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</si>
  <si>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</si>
  <si>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</si>
  <si>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</si>
  <si>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</si>
  <si>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</si>
  <si>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</si>
  <si>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</si>
  <si>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</si>
  <si>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</si>
  <si>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</si>
  <si>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</si>
  <si>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</si>
  <si>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</si>
  <si>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</si>
  <si>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</si>
  <si>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</si>
  <si>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</si>
  <si>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</si>
  <si>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</si>
  <si>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</si>
  <si>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</si>
  <si>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</si>
  <si>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</si>
  <si>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</si>
  <si>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</si>
  <si>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</si>
  <si>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</si>
  <si>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</si>
  <si>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</si>
  <si>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</si>
  <si>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</si>
  <si>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</si>
  <si>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</si>
  <si>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</si>
  <si>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</si>
  <si>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</si>
  <si>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</si>
  <si>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</si>
  <si>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</si>
  <si>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</si>
  <si>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</si>
  <si>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</si>
  <si>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</si>
  <si>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</si>
  <si>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</si>
  <si>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</si>
  <si>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</si>
  <si>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</si>
  <si>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</si>
  <si>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</si>
  <si>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</si>
  <si>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</si>
  <si>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</si>
  <si>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</si>
  <si>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</si>
  <si>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</si>
  <si>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</si>
  <si>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</si>
  <si>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</si>
  <si>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</si>
  <si>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</si>
  <si>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</si>
  <si>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</si>
  <si>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</si>
  <si>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</si>
  <si>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</si>
  <si>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</si>
  <si>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</si>
  <si>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</si>
  <si>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</si>
  <si>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</si>
  <si>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</si>
  <si>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</si>
  <si>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</si>
  <si>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</si>
  <si>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</si>
  <si>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</si>
  <si>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</si>
  <si>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</si>
  <si>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</si>
  <si>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</si>
  <si>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</si>
  <si>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</si>
  <si>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</si>
  <si>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</si>
  <si>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</si>
  <si>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</si>
  <si>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</si>
  <si>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</si>
  <si>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</si>
  <si>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</si>
  <si>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</si>
  <si>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</si>
  <si>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</si>
  <si>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</si>
  <si>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</si>
  <si>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</si>
  <si>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</si>
  <si>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</si>
  <si>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</si>
  <si>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</si>
  <si>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</si>
  <si>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</si>
  <si>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</si>
  <si>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</si>
  <si>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</si>
  <si>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</si>
  <si>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</si>
  <si>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</si>
  <si>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</si>
  <si>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</si>
  <si>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</si>
  <si>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</si>
  <si>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</si>
  <si>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</si>
  <si>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</si>
  <si>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</si>
  <si>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</si>
  <si>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</si>
  <si>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</si>
  <si>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</si>
  <si>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</si>
  <si>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</si>
  <si>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</si>
  <si>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</si>
  <si>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</si>
  <si>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</si>
  <si>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</si>
  <si>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</si>
  <si>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</si>
  <si>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</si>
  <si>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</si>
  <si>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</si>
  <si>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</si>
  <si>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</si>
  <si>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</si>
  <si>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</si>
  <si>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</si>
  <si>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</si>
  <si>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</si>
  <si>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</si>
  <si>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</si>
  <si>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</si>
  <si>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</si>
  <si>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</si>
  <si>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</si>
  <si>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</si>
  <si>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</si>
  <si>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</si>
  <si>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</si>
  <si>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</si>
  <si>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</si>
  <si>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</si>
  <si>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</si>
  <si>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</si>
  <si>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</si>
  <si>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</si>
  <si>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</si>
  <si>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</si>
  <si>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</si>
  <si>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</si>
  <si>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</si>
  <si>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</si>
  <si>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</si>
  <si>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</si>
  <si>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</si>
  <si>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</si>
  <si>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</si>
  <si>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</si>
  <si>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</si>
  <si>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</si>
  <si>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</si>
  <si>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</si>
  <si>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</si>
  <si>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</si>
  <si>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</si>
  <si>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</si>
  <si>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</si>
  <si>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</si>
  <si>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</si>
  <si>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</si>
  <si>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</si>
  <si>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</si>
  <si>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</si>
  <si>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</si>
  <si>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</si>
  <si>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</si>
  <si>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</si>
  <si>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</si>
  <si>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</si>
  <si>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</si>
  <si>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</si>
  <si>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</si>
  <si>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</si>
  <si>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</si>
  <si>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</si>
  <si>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</si>
  <si>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</si>
  <si>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</si>
  <si>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</si>
  <si>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</si>
  <si>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</si>
  <si>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</si>
  <si>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</si>
  <si>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</si>
  <si>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</si>
  <si>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</si>
  <si>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</si>
  <si>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</si>
  <si>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</si>
  <si>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</si>
  <si>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</si>
  <si>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</si>
  <si>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</si>
  <si>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</si>
  <si>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</si>
  <si>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</si>
  <si>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</si>
  <si>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</si>
  <si>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</si>
  <si>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</si>
  <si>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</si>
  <si>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</si>
  <si>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</si>
  <si>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</si>
  <si>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</si>
  <si>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</si>
  <si>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</si>
  <si>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</si>
  <si>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</si>
  <si>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</si>
  <si>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</si>
  <si>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</si>
  <si>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</si>
  <si>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</si>
  <si>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</si>
  <si>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</si>
  <si>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</si>
  <si>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</si>
  <si>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</si>
  <si>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</si>
  <si>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</si>
  <si>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</si>
  <si>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</si>
  <si>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</si>
  <si>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</si>
  <si>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</si>
  <si>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</si>
  <si>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</si>
  <si>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</si>
  <si>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</si>
  <si>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</si>
  <si>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</si>
  <si>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</si>
  <si>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</si>
  <si>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</si>
  <si>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</si>
  <si>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</si>
  <si>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</si>
  <si>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</si>
  <si>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</si>
  <si>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</si>
  <si>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</si>
  <si>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</si>
  <si>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</si>
  <si>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</si>
  <si>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</si>
  <si>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</si>
  <si>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</si>
  <si>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</si>
  <si>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</si>
  <si>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</si>
  <si>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</si>
  <si>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</si>
  <si>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</si>
  <si>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</si>
  <si>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</si>
  <si>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</si>
  <si>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</si>
  <si>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</si>
  <si>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</si>
  <si>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</si>
  <si>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</si>
  <si>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</si>
  <si>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</si>
  <si>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</si>
  <si>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</si>
  <si>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</si>
  <si>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</si>
  <si>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</si>
  <si>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</si>
  <si>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</si>
  <si>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</si>
  <si>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</si>
  <si>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</si>
  <si>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</si>
  <si>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</si>
  <si>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</si>
  <si>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</si>
  <si>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</si>
  <si>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</si>
  <si>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</si>
  <si>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</si>
  <si>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</si>
  <si>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</si>
  <si>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</si>
  <si>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</si>
  <si>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</si>
  <si>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</si>
  <si>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</si>
  <si>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</si>
  <si>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</si>
  <si>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</si>
  <si>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</si>
  <si>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</si>
  <si>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</si>
  <si>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</si>
  <si>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</si>
  <si>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</si>
  <si>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</si>
  <si>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</si>
  <si>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</si>
  <si>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</si>
  <si>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</si>
  <si>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</si>
  <si>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</si>
  <si>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</si>
  <si>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</si>
  <si>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</si>
  <si>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</si>
  <si>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</si>
  <si>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</si>
  <si>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</si>
  <si>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</si>
  <si>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</si>
  <si>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</si>
  <si>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</si>
  <si>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</si>
  <si>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</si>
  <si>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</si>
  <si>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</si>
  <si>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</si>
  <si>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</si>
  <si>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</si>
  <si>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</si>
  <si>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</si>
  <si>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</si>
  <si>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</si>
  <si>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</si>
  <si>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</si>
  <si>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</si>
  <si>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</si>
  <si>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</si>
  <si>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</si>
  <si>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</si>
  <si>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</si>
  <si>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</si>
  <si>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</si>
  <si>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</si>
  <si>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</si>
  <si>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</si>
  <si>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</si>
  <si>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</si>
  <si>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</si>
  <si>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</si>
  <si>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</si>
  <si>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</si>
  <si>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</si>
  <si>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</si>
  <si>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</si>
  <si>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</si>
  <si>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</si>
  <si>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</si>
  <si>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</si>
  <si>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</si>
  <si>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</si>
  <si>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</si>
  <si>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</si>
  <si>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</si>
  <si>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</si>
  <si>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</si>
  <si>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</si>
  <si>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</si>
  <si>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</si>
  <si>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</si>
  <si>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</si>
  <si>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</si>
  <si>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</si>
  <si>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</si>
  <si>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</si>
  <si>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</si>
  <si>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</si>
  <si>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</si>
  <si>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</si>
  <si>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</si>
  <si>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</si>
  <si>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</si>
  <si>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</si>
  <si>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</si>
  <si>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</si>
  <si>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</si>
  <si>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</si>
  <si>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</si>
  <si>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</si>
  <si>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</si>
  <si>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</si>
  <si>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</si>
  <si>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</si>
  <si>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</si>
  <si>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</si>
  <si>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</si>
  <si>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</si>
  <si>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</si>
  <si>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</si>
  <si>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</si>
  <si>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</si>
  <si>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</si>
  <si>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</si>
  <si>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</si>
  <si>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</si>
  <si>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</si>
  <si>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</si>
  <si>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</si>
  <si>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</si>
  <si>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</si>
  <si>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</si>
  <si>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</si>
  <si>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</si>
  <si>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</si>
  <si>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</si>
  <si>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</si>
  <si>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</si>
  <si>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</si>
  <si>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</si>
  <si>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</si>
  <si>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</si>
  <si>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</si>
  <si>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</si>
  <si>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</si>
  <si>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</si>
  <si>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</si>
  <si>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</si>
  <si>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</si>
  <si>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</si>
  <si>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</si>
  <si>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</si>
  <si>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</si>
  <si>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</si>
  <si>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</si>
  <si>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</si>
  <si>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</si>
  <si>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</si>
  <si>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</si>
  <si>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</si>
  <si>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</si>
  <si>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</si>
  <si>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</si>
  <si>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</si>
  <si>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</si>
  <si>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</si>
  <si>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</si>
  <si>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</si>
  <si>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</si>
  <si>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</si>
  <si>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</si>
  <si>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</si>
  <si>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</si>
  <si>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</si>
  <si>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</si>
  <si>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</si>
  <si>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</si>
  <si>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</si>
  <si>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</si>
  <si>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</si>
  <si>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</si>
  <si>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</si>
  <si>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</si>
  <si>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</si>
  <si>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</si>
  <si>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</si>
  <si>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</si>
  <si>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</si>
  <si>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</si>
  <si>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</si>
  <si>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</si>
  <si>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</si>
  <si>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</si>
  <si>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</si>
  <si>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</si>
  <si>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</si>
  <si>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</si>
  <si>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</si>
  <si>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</si>
  <si>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</si>
  <si>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</si>
  <si>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</si>
  <si>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</si>
  <si>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</si>
  <si>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</si>
  <si>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</si>
  <si>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</si>
  <si>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</si>
  <si>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</si>
  <si>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</si>
  <si>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</si>
  <si>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</si>
  <si>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</si>
  <si>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</si>
  <si>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</si>
  <si>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</si>
  <si>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</si>
  <si>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</si>
  <si>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</si>
  <si>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</si>
  <si>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</si>
  <si>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</si>
  <si>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</si>
  <si>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</si>
  <si>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</si>
  <si>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</si>
  <si>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</si>
  <si>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</si>
  <si>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</si>
  <si>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</si>
  <si>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</si>
  <si>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</si>
  <si>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</si>
  <si>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</si>
  <si>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</si>
  <si>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</si>
  <si>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</si>
  <si>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</si>
  <si>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</si>
  <si>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</si>
  <si>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</si>
  <si>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</si>
  <si>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</si>
  <si>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</si>
  <si>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</si>
  <si>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</si>
  <si>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</si>
  <si>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</si>
  <si>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</si>
  <si>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</si>
  <si>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</si>
  <si>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</si>
  <si>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</si>
  <si>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</si>
  <si>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</si>
  <si>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</si>
  <si>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</si>
  <si>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</si>
  <si>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</si>
  <si>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</si>
  <si>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</si>
  <si>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</si>
  <si>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</si>
  <si>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</si>
  <si>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</si>
  <si>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</si>
  <si>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</si>
  <si>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</si>
  <si>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</si>
  <si>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</si>
  <si>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</si>
  <si>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</si>
  <si>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</si>
  <si>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</si>
  <si>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</si>
  <si>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</si>
  <si>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</si>
  <si>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</si>
  <si>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</si>
  <si>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</si>
  <si>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</si>
  <si>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</si>
  <si>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</si>
  <si>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</si>
  <si>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</si>
  <si>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</si>
  <si>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</si>
  <si>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</si>
  <si>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</si>
  <si>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</si>
  <si>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</si>
  <si>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</si>
  <si>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</si>
  <si>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</si>
  <si>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</si>
  <si>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</si>
  <si>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</si>
  <si>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</si>
  <si>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</si>
  <si>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</si>
  <si>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</si>
  <si>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</si>
  <si>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</si>
  <si>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</si>
  <si>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</si>
  <si>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</si>
  <si>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</si>
  <si>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</si>
  <si>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</si>
  <si>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</si>
  <si>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</si>
  <si>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</si>
  <si>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</si>
  <si>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</si>
  <si>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</si>
  <si>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</si>
  <si>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</si>
  <si>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</si>
  <si>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</si>
  <si>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</si>
  <si>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</si>
  <si>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</si>
  <si>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</si>
  <si>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</si>
  <si>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</si>
  <si>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</si>
  <si>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</si>
  <si>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</si>
  <si>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</si>
  <si>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</si>
  <si>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</si>
  <si>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</si>
  <si>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</si>
  <si>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</si>
  <si>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</si>
  <si>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</si>
  <si>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</si>
  <si>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</si>
  <si>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</si>
  <si>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</si>
  <si>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</si>
  <si>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</si>
  <si>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</si>
  <si>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</si>
  <si>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</si>
  <si>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</si>
  <si>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</si>
  <si>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</si>
  <si>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</si>
  <si>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</si>
  <si>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</si>
  <si>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</si>
  <si>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</si>
  <si>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</si>
  <si>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</si>
  <si>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</si>
  <si>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</si>
  <si>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</si>
  <si>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</si>
  <si>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</si>
  <si>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</si>
  <si>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</si>
  <si>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</si>
  <si>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</si>
  <si>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</si>
  <si>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</si>
  <si>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</si>
  <si>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</si>
  <si>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</si>
  <si>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</si>
  <si>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</si>
  <si>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</si>
  <si>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</si>
  <si>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</si>
  <si>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</si>
  <si>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</si>
  <si>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</si>
  <si>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</si>
  <si>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</si>
  <si>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</si>
  <si>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</si>
  <si>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</si>
  <si>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</si>
  <si>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</si>
  <si>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</si>
  <si>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</si>
  <si>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</si>
  <si>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</si>
  <si>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</si>
  <si>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</si>
  <si>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</si>
  <si>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</si>
  <si>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</si>
  <si>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</si>
  <si>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</si>
  <si>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</si>
  <si>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</si>
  <si>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</si>
  <si>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</si>
  <si>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</si>
  <si>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</si>
  <si>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</si>
  <si>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</si>
  <si>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</si>
  <si>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</si>
  <si>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</si>
  <si>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</si>
  <si>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</si>
  <si>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</si>
  <si>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</si>
  <si>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</si>
  <si>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</si>
  <si>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</si>
  <si>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</si>
  <si>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</si>
  <si>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</si>
  <si>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</si>
  <si>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</si>
  <si>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</si>
  <si>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</si>
  <si>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</si>
  <si>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</si>
  <si>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</si>
  <si>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</si>
  <si>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</si>
  <si>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</si>
  <si>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</si>
  <si>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</si>
  <si>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</si>
  <si>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</si>
  <si>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</si>
  <si>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</si>
  <si>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</si>
  <si>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</si>
  <si>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</si>
  <si>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</si>
  <si>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</si>
  <si>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</si>
  <si>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</si>
  <si>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</si>
  <si>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</si>
  <si>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</si>
  <si>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</si>
  <si>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</si>
  <si>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</si>
  <si>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</si>
  <si>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</si>
  <si>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</si>
  <si>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</si>
  <si>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</si>
  <si>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</si>
  <si>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</si>
  <si>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</si>
  <si>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</si>
  <si>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</si>
  <si>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</si>
  <si>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</si>
  <si>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</si>
  <si>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</si>
  <si>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</si>
  <si>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</si>
  <si>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</si>
  <si>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</si>
  <si>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</si>
  <si>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</si>
  <si>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</si>
  <si>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</si>
  <si>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</si>
  <si>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</si>
  <si>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</si>
  <si>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</si>
  <si>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</si>
  <si>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</si>
  <si>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</si>
  <si>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</si>
  <si>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</si>
  <si>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</si>
  <si>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</si>
  <si>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</si>
  <si>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</si>
  <si>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</si>
  <si>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</si>
  <si>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</si>
  <si>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</si>
  <si>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</si>
  <si>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</si>
  <si>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</si>
  <si>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</si>
  <si>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</si>
  <si>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</si>
  <si>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</si>
  <si>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</si>
  <si>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</si>
  <si>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</si>
  <si>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</si>
  <si>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</si>
  <si>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</si>
  <si>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</si>
  <si>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</si>
  <si>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</si>
  <si>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</si>
  <si>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</si>
  <si>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</si>
  <si>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</si>
  <si>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</si>
  <si>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</si>
  <si>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</si>
  <si>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</si>
  <si>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</si>
  <si>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</si>
  <si>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</si>
  <si>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</si>
  <si>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</si>
  <si>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</si>
  <si>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</si>
  <si>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</si>
  <si>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</si>
  <si>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</si>
  <si>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</si>
  <si>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</si>
  <si>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</si>
  <si>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</si>
  <si>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</si>
  <si>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</si>
  <si>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</si>
  <si>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</si>
  <si>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</si>
  <si>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</si>
  <si>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</si>
  <si>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</si>
  <si>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</si>
  <si>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</si>
  <si>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</si>
  <si>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</si>
  <si>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</si>
  <si>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</si>
  <si>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</si>
  <si>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</si>
  <si>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</si>
  <si>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</si>
  <si>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</si>
  <si>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</si>
  <si>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</si>
  <si>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</si>
  <si>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</si>
  <si>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</si>
  <si>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</si>
  <si>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</si>
  <si>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</si>
  <si>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</si>
  <si>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</si>
  <si>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</si>
  <si>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</si>
  <si>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</si>
  <si>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</si>
  <si>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</si>
  <si>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</si>
  <si>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</si>
  <si>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</si>
  <si>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</si>
  <si>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</si>
  <si>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</si>
  <si>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</si>
  <si>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</si>
  <si>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</si>
  <si>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</si>
  <si>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</si>
  <si>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</si>
  <si>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</si>
  <si>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</si>
  <si>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</si>
  <si>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</si>
  <si>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</si>
  <si>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</si>
  <si>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</si>
  <si>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</si>
  <si>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</si>
  <si>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</si>
  <si>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</si>
  <si>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</si>
  <si>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</si>
  <si>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</si>
  <si>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</si>
  <si>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</si>
  <si>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</si>
  <si>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</si>
  <si>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</si>
  <si>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</si>
  <si>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</si>
  <si>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</si>
  <si>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</si>
  <si>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</si>
  <si>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</si>
  <si>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</si>
  <si>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</si>
  <si>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</si>
  <si>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</si>
  <si>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</si>
  <si>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</si>
  <si>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</si>
  <si>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</si>
  <si>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</si>
  <si>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</si>
  <si>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</si>
  <si>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</si>
  <si>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</si>
  <si>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</si>
  <si>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</si>
  <si>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</si>
  <si>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</si>
  <si>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</si>
  <si>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</si>
  <si>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</si>
  <si>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</si>
  <si>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</si>
  <si>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</si>
  <si>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</si>
  <si>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</si>
  <si>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</si>
  <si>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</si>
  <si>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</si>
  <si>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</si>
  <si>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</si>
  <si>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</si>
  <si>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</si>
  <si>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</si>
  <si>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</si>
  <si>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</si>
  <si>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</si>
  <si>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</si>
  <si>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</si>
  <si>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</si>
  <si>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</si>
  <si>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</si>
  <si>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</si>
  <si>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</si>
  <si>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</si>
  <si>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</si>
  <si>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</si>
  <si>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</si>
  <si>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</si>
  <si>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</si>
  <si>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</si>
  <si>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</si>
  <si>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</si>
  <si>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</si>
  <si>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</si>
  <si>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</si>
  <si>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</si>
  <si>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</si>
  <si>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</si>
  <si>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</si>
  <si>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</si>
  <si>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</si>
  <si>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</si>
  <si>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</si>
  <si>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</si>
  <si>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</si>
  <si>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</si>
  <si>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</si>
  <si>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</si>
  <si>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</si>
  <si>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</si>
  <si>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</si>
  <si>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</si>
  <si>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</si>
  <si>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</si>
  <si>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</si>
  <si>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</si>
  <si>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</si>
  <si>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</si>
  <si>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</si>
  <si>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</si>
  <si>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</si>
  <si>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</si>
  <si>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</si>
  <si>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</si>
  <si>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</si>
  <si>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</si>
  <si>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</si>
  <si>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</si>
  <si>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</si>
  <si>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</si>
  <si>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</si>
  <si>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</si>
  <si>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</si>
  <si>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</si>
  <si>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</si>
  <si>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</si>
  <si>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</si>
  <si>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</si>
  <si>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</si>
  <si>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</si>
  <si>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</si>
  <si>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</si>
  <si>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</si>
  <si>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</si>
  <si>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</si>
  <si>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</si>
  <si>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</si>
  <si>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</si>
  <si>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</si>
  <si>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</si>
  <si>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</si>
  <si>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</si>
  <si>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</si>
  <si>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</si>
  <si>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</si>
  <si>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</si>
  <si>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</si>
  <si>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</si>
  <si>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</si>
  <si>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</si>
  <si>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</si>
  <si>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</si>
  <si>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</si>
  <si>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</si>
  <si>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</si>
  <si>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</si>
  <si>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</si>
  <si>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</si>
  <si>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</si>
  <si>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</si>
  <si>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</si>
  <si>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</si>
  <si>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</si>
  <si>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</si>
  <si>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</si>
  <si>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</si>
  <si>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</si>
  <si>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</si>
  <si>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</si>
  <si>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</si>
  <si>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</si>
  <si>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</si>
  <si>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</si>
  <si>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</si>
  <si>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</si>
  <si>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</si>
  <si>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</si>
  <si>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</si>
  <si>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</si>
  <si>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</si>
  <si>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</si>
  <si>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</si>
  <si>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</si>
  <si>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</si>
  <si>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</si>
  <si>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</si>
  <si>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</si>
  <si>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</si>
  <si>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</si>
  <si>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</si>
  <si>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</si>
  <si>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</si>
  <si>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</si>
  <si>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</si>
  <si>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</si>
  <si>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</si>
  <si>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</si>
  <si>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</si>
  <si>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</si>
  <si>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</si>
  <si>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</si>
  <si>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</si>
  <si>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</si>
  <si>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</si>
  <si>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</si>
  <si>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</si>
  <si>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</si>
  <si>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</si>
  <si>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</si>
  <si>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</si>
  <si>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</si>
  <si>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</si>
  <si>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</si>
  <si>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</si>
  <si>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</si>
  <si>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</si>
  <si>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</si>
  <si>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</si>
  <si>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</si>
  <si>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</si>
  <si>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</si>
  <si>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</si>
  <si>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</si>
  <si>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</si>
  <si>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</si>
  <si>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</si>
  <si>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</si>
  <si>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</si>
  <si>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</si>
  <si>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</si>
  <si>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</si>
  <si>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</si>
  <si>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</si>
  <si>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</si>
  <si>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</si>
  <si>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</si>
  <si>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</si>
  <si>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</si>
  <si>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</si>
  <si>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</si>
  <si>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</si>
  <si>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</si>
  <si>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</si>
  <si>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</si>
  <si>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</si>
  <si>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</si>
  <si>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</si>
  <si>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</si>
  <si>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</si>
  <si>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</si>
  <si>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</si>
  <si>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</si>
  <si>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</si>
  <si>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</si>
  <si>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</si>
  <si>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</si>
  <si>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</si>
  <si>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</si>
  <si>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</si>
  <si>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</si>
  <si>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</si>
  <si>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</si>
  <si>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</si>
  <si>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</si>
  <si>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</si>
  <si>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</si>
  <si>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</si>
  <si>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</si>
  <si>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</si>
  <si>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</si>
  <si>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</si>
  <si>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</si>
  <si>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</si>
  <si>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</si>
  <si>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</si>
  <si>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</si>
  <si>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</si>
  <si>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</si>
  <si>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</si>
  <si>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</si>
  <si>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</si>
  <si>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</si>
  <si>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</si>
  <si>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</si>
  <si>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</si>
  <si>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</si>
  <si>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</si>
  <si>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</si>
  <si>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</si>
  <si>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</si>
  <si>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</si>
  <si>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</si>
  <si>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</si>
  <si>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</si>
  <si>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</si>
  <si>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</si>
  <si>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</si>
  <si>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</si>
  <si>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</si>
  <si>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</si>
  <si>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</si>
  <si>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</si>
  <si>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</si>
  <si>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</si>
  <si>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</si>
  <si>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</si>
  <si>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</si>
  <si>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</si>
  <si>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</si>
  <si>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</si>
  <si>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</si>
  <si>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</si>
  <si>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</si>
  <si>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</si>
  <si>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</si>
  <si>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</si>
  <si>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</si>
  <si>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</si>
  <si>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</si>
  <si>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</si>
  <si>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</si>
  <si>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</si>
  <si>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</si>
  <si>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</si>
  <si>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</si>
  <si>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</si>
  <si>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</si>
  <si>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</si>
  <si>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</si>
  <si>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</si>
  <si>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</si>
  <si>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</si>
  <si>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</si>
  <si>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</si>
  <si>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</si>
  <si>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</si>
  <si>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</si>
  <si>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</si>
  <si>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</si>
  <si>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</si>
  <si>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</si>
  <si>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</si>
  <si>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</si>
  <si>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</si>
  <si>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</si>
  <si>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</si>
  <si>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</si>
  <si>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</si>
  <si>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</si>
  <si>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</si>
  <si>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</si>
  <si>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</si>
  <si>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</si>
  <si>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</si>
  <si>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</si>
  <si>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</si>
  <si>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</si>
  <si>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</si>
  <si>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</si>
  <si>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</si>
  <si>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</si>
  <si>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</si>
  <si>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</si>
  <si>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</si>
  <si>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</si>
  <si>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</si>
  <si>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</si>
  <si>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</si>
  <si>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</si>
  <si>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</si>
  <si>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</si>
  <si>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</si>
  <si>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</si>
  <si>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</si>
  <si>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</si>
  <si>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</si>
  <si>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</si>
  <si>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</si>
  <si>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</si>
  <si>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</si>
  <si>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</si>
  <si>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</si>
  <si>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</si>
  <si>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</si>
  <si>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</si>
  <si>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</si>
  <si>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</si>
  <si>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</si>
  <si>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</si>
  <si>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</si>
  <si>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</si>
  <si>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</si>
  <si>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</si>
  <si>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</si>
  <si>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</si>
  <si>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</si>
  <si>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</si>
  <si>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</si>
  <si>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</si>
  <si>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</si>
  <si>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</si>
  <si>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</si>
  <si>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</si>
  <si>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</si>
  <si>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</si>
  <si>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</si>
  <si>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</si>
  <si>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</si>
  <si>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</si>
  <si>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</si>
  <si>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</si>
  <si>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</si>
  <si>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</si>
  <si>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</si>
  <si>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</si>
  <si>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</si>
  <si>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</si>
  <si>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</si>
  <si>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</si>
  <si>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</si>
  <si>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</si>
  <si>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</si>
  <si>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</si>
  <si>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</si>
  <si>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</si>
  <si>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</si>
  <si>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</si>
  <si>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</si>
  <si>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</si>
  <si>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</si>
  <si>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</si>
  <si>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</si>
  <si>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</si>
  <si>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</si>
  <si>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</si>
  <si>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</si>
  <si>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</si>
  <si>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</si>
  <si>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</si>
  <si>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</si>
  <si>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</si>
  <si>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</si>
  <si>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</si>
  <si>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</si>
  <si>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</si>
  <si>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</si>
  <si>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</si>
  <si>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</si>
  <si>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</si>
  <si>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</si>
  <si>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</si>
  <si>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</si>
  <si>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</si>
  <si>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</si>
  <si>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</si>
  <si>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</si>
  <si>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</si>
  <si>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</si>
  <si>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</si>
  <si>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</si>
  <si>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</si>
  <si>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</si>
  <si>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</si>
  <si>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</si>
  <si>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</si>
  <si>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</si>
  <si>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</si>
  <si>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</si>
  <si>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</si>
  <si>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</si>
  <si>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</si>
  <si>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</si>
  <si>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</si>
  <si>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</si>
  <si>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</si>
  <si>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</si>
  <si>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</si>
  <si>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</si>
  <si>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</si>
  <si>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</si>
  <si>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</si>
  <si>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</si>
  <si>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</si>
  <si>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</si>
  <si>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</si>
  <si>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</si>
  <si>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</si>
  <si>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</si>
  <si>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</si>
  <si>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</si>
  <si>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</si>
  <si>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</si>
  <si>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</si>
  <si>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</si>
  <si>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</si>
  <si>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</si>
  <si>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</si>
  <si>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</si>
  <si>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</si>
  <si>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</si>
  <si>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</si>
  <si>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</si>
  <si>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</si>
  <si>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</si>
  <si>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</si>
  <si>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</si>
  <si>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</si>
  <si>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</si>
  <si>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</si>
  <si>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</si>
  <si>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</si>
  <si>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</si>
  <si>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</si>
  <si>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</si>
  <si>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</si>
  <si>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</si>
  <si>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</si>
  <si>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</si>
  <si>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</si>
  <si>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</si>
  <si>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</si>
  <si>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</si>
  <si>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</si>
  <si>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</si>
  <si>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</si>
  <si>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</si>
  <si>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</si>
  <si>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</si>
  <si>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</si>
  <si>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</si>
  <si>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</si>
  <si>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</si>
  <si>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</si>
  <si>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</si>
  <si>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</si>
  <si>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</si>
  <si>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</si>
  <si>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</si>
  <si>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</si>
  <si>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</si>
  <si>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</si>
  <si>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</si>
  <si>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</si>
  <si>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</si>
  <si>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</si>
  <si>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</si>
  <si>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</si>
  <si>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</si>
  <si>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</si>
  <si>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</si>
  <si>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</si>
  <si>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</si>
  <si>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</si>
  <si>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</si>
  <si>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</si>
  <si>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</si>
  <si>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</si>
  <si>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</si>
  <si>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</si>
  <si>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</si>
  <si>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</si>
  <si>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</si>
  <si>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</si>
  <si>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</si>
  <si>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</si>
  <si>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</si>
  <si>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</si>
  <si>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</si>
  <si>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</si>
  <si>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</si>
  <si>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</si>
  <si>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</si>
  <si>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</si>
  <si>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</si>
  <si>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</si>
  <si>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</si>
  <si>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</si>
  <si>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</si>
  <si>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</si>
  <si>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</si>
  <si>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</si>
  <si>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</si>
  <si>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</si>
  <si>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</si>
  <si>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</si>
  <si>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</si>
  <si>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</si>
  <si>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</si>
  <si>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</si>
  <si>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</si>
  <si>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</si>
  <si>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</si>
  <si>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</si>
  <si>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</si>
  <si>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</si>
  <si>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</si>
  <si>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</si>
  <si>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</si>
  <si>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</si>
  <si>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</si>
  <si>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</si>
  <si>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</si>
  <si>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</si>
  <si>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</si>
  <si>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</si>
  <si>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</si>
  <si>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</si>
  <si>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</si>
  <si>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</si>
  <si>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</si>
  <si>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</si>
  <si>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</si>
  <si>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</si>
  <si>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</si>
  <si>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</si>
  <si>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</si>
  <si>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</si>
  <si>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</si>
  <si>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</si>
  <si>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</si>
  <si>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</si>
  <si>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</si>
  <si>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</si>
  <si>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</si>
  <si>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</si>
  <si>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</si>
  <si>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</si>
  <si>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</si>
  <si>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</si>
  <si>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</si>
  <si>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</si>
  <si>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</si>
  <si>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</si>
  <si>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</si>
  <si>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</si>
  <si>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</si>
  <si>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</si>
  <si>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</si>
  <si>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</si>
  <si>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</si>
  <si>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</si>
  <si>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</si>
  <si>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</si>
  <si>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</si>
  <si>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</si>
  <si>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</si>
  <si>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</si>
  <si>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</si>
  <si>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</si>
  <si>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</si>
  <si>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</si>
  <si>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</si>
  <si>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</si>
  <si>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</si>
  <si>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</si>
  <si>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</si>
  <si>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</si>
  <si>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</si>
  <si>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</si>
  <si>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</si>
  <si>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</si>
  <si>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</si>
  <si>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</si>
  <si>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</si>
  <si>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</si>
  <si>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</si>
  <si>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</si>
  <si>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</si>
  <si>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</si>
  <si>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</si>
  <si>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</si>
  <si>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</si>
  <si>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</si>
  <si>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</si>
  <si>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</si>
  <si>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</si>
  <si>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</si>
  <si>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</si>
  <si>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</si>
  <si>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</si>
  <si>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</si>
  <si>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</si>
  <si>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</si>
  <si>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</si>
  <si>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</si>
  <si>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</si>
  <si>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</si>
  <si>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</si>
  <si>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</si>
  <si>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</si>
  <si>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</si>
  <si>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</si>
  <si>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</si>
  <si>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</si>
  <si>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</si>
  <si>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</si>
  <si>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</si>
  <si>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</si>
  <si>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</si>
  <si>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</si>
  <si>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</si>
  <si>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</si>
  <si>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</si>
  <si>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</si>
  <si>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</si>
  <si>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</si>
  <si>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</si>
  <si>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</si>
  <si>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</si>
  <si>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</si>
  <si>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</si>
  <si>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</si>
  <si>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</si>
  <si>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</si>
  <si>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</si>
  <si>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</si>
  <si>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</si>
  <si>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</si>
  <si>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</si>
  <si>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</si>
  <si>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</si>
  <si>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</si>
  <si>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</si>
  <si>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</si>
  <si>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</si>
  <si>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</si>
  <si>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</si>
  <si>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</si>
  <si>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</si>
  <si>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</si>
  <si>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</si>
  <si>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</si>
  <si>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</si>
  <si>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</si>
  <si>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</si>
  <si>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</si>
  <si>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</si>
  <si>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</si>
  <si>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</si>
  <si>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</si>
  <si>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</si>
  <si>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</si>
  <si>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</si>
  <si>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</si>
  <si>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</si>
  <si>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</si>
  <si>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</si>
  <si>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</si>
  <si>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</si>
  <si>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</si>
  <si>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</si>
  <si>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</si>
  <si>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</si>
  <si>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</si>
  <si>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</si>
  <si>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</si>
  <si>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</si>
  <si>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</si>
  <si>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</si>
  <si>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</si>
  <si>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</si>
  <si>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</si>
  <si>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</si>
  <si>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</si>
  <si>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</si>
  <si>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</si>
  <si>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</si>
  <si>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</si>
  <si>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</si>
  <si>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</si>
  <si>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</si>
  <si>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</si>
  <si>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</si>
  <si>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</si>
  <si>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</si>
  <si>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</si>
  <si>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</si>
  <si>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</si>
  <si>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</si>
  <si>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</si>
  <si>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</si>
  <si>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</si>
  <si>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</si>
  <si>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</si>
  <si>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</si>
  <si>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</si>
  <si>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</si>
  <si>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</si>
  <si>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</si>
  <si>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</si>
  <si>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</si>
  <si>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</si>
  <si>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</si>
  <si>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</si>
  <si>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</si>
  <si>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</si>
  <si>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</si>
  <si>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</si>
  <si>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</si>
  <si>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</si>
  <si>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</si>
  <si>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</si>
  <si>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</si>
  <si>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</si>
  <si>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</si>
  <si>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</si>
  <si>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</si>
  <si>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</si>
  <si>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</si>
  <si>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</si>
  <si>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</si>
  <si>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</si>
  <si>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</si>
  <si>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</si>
  <si>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</si>
  <si>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</si>
  <si>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</si>
  <si>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</si>
  <si>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</si>
  <si>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</si>
  <si>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</si>
  <si>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</si>
  <si>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</si>
  <si>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</si>
  <si>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</si>
  <si>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</si>
  <si>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</si>
  <si>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</si>
  <si>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</si>
  <si>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</si>
  <si>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</si>
  <si>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</si>
  <si>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</si>
  <si>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</si>
  <si>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</si>
  <si>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</si>
  <si>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</si>
  <si>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</si>
  <si>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</si>
  <si>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</si>
  <si>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</si>
  <si>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</si>
  <si>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</si>
  <si>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</si>
  <si>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</si>
  <si>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</si>
  <si>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</si>
  <si>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</si>
  <si>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</si>
  <si>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</si>
  <si>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</si>
  <si>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</si>
  <si>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</si>
  <si>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</si>
  <si>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</si>
  <si>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</si>
  <si>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</si>
  <si>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</si>
  <si>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</si>
  <si>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</si>
  <si>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</si>
  <si>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</si>
  <si>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</si>
  <si>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</si>
  <si>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</si>
  <si>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</si>
  <si>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</si>
  <si>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</si>
  <si>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</si>
  <si>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</si>
  <si>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</si>
  <si>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</si>
  <si>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</si>
  <si>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</si>
  <si>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</si>
  <si>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</si>
  <si>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</si>
  <si>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</si>
  <si>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</si>
  <si>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</si>
  <si>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</si>
  <si>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</si>
  <si>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</si>
  <si>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</si>
  <si>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</si>
  <si>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</si>
  <si>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</si>
  <si>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</si>
  <si>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</si>
  <si>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</si>
  <si>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</si>
  <si>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</si>
  <si>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</si>
  <si>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</si>
  <si>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</si>
  <si>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</si>
  <si>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</si>
  <si>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</si>
  <si>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</si>
  <si>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</si>
  <si>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</si>
  <si>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</si>
  <si>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</si>
  <si>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</si>
  <si>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</si>
  <si>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</si>
  <si>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</si>
  <si>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</si>
  <si>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</si>
  <si>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</si>
  <si>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</si>
  <si>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</si>
  <si>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</si>
  <si>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</si>
  <si>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</si>
  <si>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</si>
  <si>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</si>
  <si>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</si>
  <si>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</si>
  <si>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</si>
  <si>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</si>
  <si>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</si>
  <si>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</si>
  <si>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</si>
  <si>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</si>
  <si>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</si>
  <si>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</si>
  <si>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</si>
  <si>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</si>
  <si>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</si>
  <si>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</si>
  <si>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</si>
  <si>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</si>
  <si>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</si>
  <si>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</si>
  <si>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</si>
  <si>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</si>
  <si>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</si>
  <si>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</si>
  <si>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</si>
  <si>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</si>
  <si>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</si>
  <si>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</si>
  <si>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</si>
  <si>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</si>
  <si>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</si>
  <si>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</si>
  <si>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</si>
  <si>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</si>
  <si>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</si>
  <si>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</si>
  <si>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</si>
  <si>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</si>
  <si>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</si>
  <si>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</si>
  <si>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</si>
  <si>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</si>
  <si>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</si>
  <si>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</si>
  <si>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</si>
  <si>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</si>
  <si>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</si>
  <si>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</si>
  <si>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</si>
  <si>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</si>
  <si>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</si>
  <si>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</si>
  <si>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</si>
  <si>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</si>
  <si>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</si>
  <si>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</si>
  <si>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</si>
  <si>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</si>
  <si>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</si>
  <si>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</si>
  <si>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</si>
  <si>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</si>
  <si>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</si>
  <si>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</si>
  <si>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</si>
  <si>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</si>
  <si>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</si>
  <si>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</si>
  <si>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</si>
  <si>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</si>
  <si>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</si>
  <si>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</si>
  <si>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</si>
  <si>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</si>
  <si>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</si>
  <si>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</si>
  <si>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</si>
  <si>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</si>
  <si>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</si>
  <si>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</si>
  <si>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</si>
  <si>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</si>
  <si>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</si>
  <si>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</si>
  <si>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</si>
  <si>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</si>
  <si>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</si>
  <si>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</si>
  <si>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</si>
  <si>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</si>
  <si>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</si>
  <si>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</si>
  <si>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</si>
  <si>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</si>
  <si>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</si>
  <si>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</si>
  <si>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</si>
  <si>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</si>
  <si>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</si>
  <si>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</si>
  <si>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</si>
  <si>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</si>
  <si>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</si>
  <si>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</si>
  <si>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</si>
  <si>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</si>
  <si>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</si>
  <si>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</si>
  <si>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</si>
  <si>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</si>
  <si>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</si>
  <si>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</si>
  <si>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</si>
  <si>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</si>
  <si>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</si>
  <si>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</si>
  <si>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</si>
  <si>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</si>
  <si>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</si>
  <si>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</si>
  <si>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</si>
  <si>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</si>
  <si>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</si>
  <si>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</si>
  <si>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</si>
  <si>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</si>
  <si>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</si>
  <si>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</si>
  <si>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</si>
  <si>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</si>
  <si>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</si>
  <si>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</si>
  <si>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</si>
  <si>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</si>
  <si>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</si>
  <si>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</si>
  <si>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</si>
  <si>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</si>
  <si>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</si>
  <si>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</si>
  <si>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</si>
  <si>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</si>
  <si>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</si>
  <si>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</si>
  <si>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</si>
  <si>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</si>
  <si>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</si>
  <si>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</si>
  <si>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</si>
  <si>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</si>
  <si>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</si>
  <si>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</si>
  <si>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</si>
  <si>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</si>
  <si>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</si>
  <si>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</si>
  <si>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</si>
  <si>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</si>
  <si>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</si>
  <si>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</si>
  <si>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</si>
  <si>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</si>
  <si>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</si>
  <si>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</si>
  <si>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</si>
  <si>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</si>
  <si>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</si>
  <si>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</si>
  <si>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</si>
  <si>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</si>
  <si>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</si>
  <si>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</si>
  <si>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</si>
  <si>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</si>
  <si>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</si>
  <si>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</si>
  <si>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</si>
  <si>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</si>
  <si>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</si>
  <si>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</si>
  <si>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</si>
  <si>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</si>
  <si>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</si>
  <si>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</si>
  <si>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</si>
  <si>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</si>
  <si>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</si>
  <si>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</si>
  <si>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</si>
  <si>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</si>
  <si>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</si>
  <si>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</si>
  <si>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</si>
  <si>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</si>
  <si>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</si>
  <si>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</si>
  <si>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</si>
  <si>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</si>
  <si>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</si>
  <si>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</si>
  <si>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</si>
  <si>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</si>
  <si>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</si>
  <si>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</si>
  <si>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</si>
  <si>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</si>
  <si>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</si>
  <si>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</si>
  <si>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</si>
  <si>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</si>
  <si>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</si>
  <si>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</si>
  <si>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</si>
  <si>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</si>
  <si>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</si>
  <si>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</si>
  <si>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</si>
  <si>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</si>
  <si>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</si>
  <si>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</si>
  <si>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</si>
  <si>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</si>
  <si>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</si>
  <si>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</si>
  <si>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</si>
  <si>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</si>
  <si>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</si>
  <si>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</si>
  <si>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</si>
  <si>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</si>
  <si>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</si>
  <si>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</si>
  <si>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</si>
  <si>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</si>
  <si>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</si>
  <si>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</si>
  <si>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</si>
  <si>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</si>
  <si>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</si>
  <si>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</si>
  <si>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</si>
  <si>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</si>
  <si>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</si>
  <si>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</si>
  <si>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</si>
  <si>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</si>
  <si>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</si>
  <si>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</si>
  <si>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</si>
  <si>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</si>
  <si>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</si>
  <si>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</si>
  <si>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</si>
  <si>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</si>
  <si>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</si>
  <si>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</si>
  <si>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</si>
  <si>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</si>
  <si>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</si>
  <si>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</si>
  <si>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</si>
  <si>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</si>
  <si>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</si>
  <si>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</si>
  <si>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</si>
  <si>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</si>
  <si>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</si>
  <si>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</si>
  <si>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</si>
  <si>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</si>
  <si>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</si>
  <si>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</si>
  <si>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</si>
  <si>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</si>
  <si>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</si>
  <si>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</si>
  <si>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</si>
  <si>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</si>
  <si>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</si>
  <si>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</si>
  <si>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</si>
  <si>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</si>
  <si>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</si>
  <si>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</si>
  <si>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</si>
  <si>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</si>
  <si>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</si>
  <si>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</si>
  <si>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</si>
  <si>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</si>
  <si>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</si>
  <si>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</si>
  <si>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</si>
  <si>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</si>
  <si>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</si>
  <si>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</si>
  <si>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</si>
  <si>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</si>
  <si>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</si>
  <si>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</si>
  <si>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</si>
  <si>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</si>
  <si>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</si>
  <si>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</si>
  <si>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</si>
  <si>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</si>
  <si>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</si>
  <si>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</si>
  <si>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</si>
  <si>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</si>
  <si>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</si>
  <si>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</si>
  <si>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</si>
  <si>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</si>
  <si>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</si>
  <si>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</si>
  <si>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</si>
  <si>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</si>
  <si>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</si>
  <si>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</si>
  <si>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</si>
  <si>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</si>
  <si>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</si>
  <si>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</si>
  <si>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</si>
  <si>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</si>
  <si>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</si>
  <si>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</si>
  <si>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</si>
  <si>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</si>
  <si>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</si>
  <si>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</si>
  <si>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</si>
  <si>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</si>
  <si>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</si>
  <si>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</si>
  <si>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</si>
  <si>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</si>
  <si>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</si>
  <si>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</si>
  <si>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</si>
  <si>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</si>
  <si>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</si>
  <si>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</si>
  <si>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</si>
  <si>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</si>
  <si>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</si>
  <si>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</si>
  <si>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</si>
  <si>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</si>
  <si>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</si>
  <si>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</si>
  <si>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</si>
  <si>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</si>
  <si>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</si>
  <si>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</si>
  <si>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</si>
  <si>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</si>
  <si>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</si>
  <si>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</si>
  <si>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</si>
  <si>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</si>
  <si>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</si>
  <si>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</si>
  <si>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</si>
  <si>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</si>
  <si>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</si>
  <si>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</si>
  <si>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</si>
  <si>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</si>
  <si>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</si>
  <si>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</si>
  <si>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</si>
  <si>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</si>
  <si>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</si>
  <si>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</si>
  <si>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</si>
  <si>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</si>
  <si>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</si>
  <si>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</si>
  <si>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</si>
  <si>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</si>
  <si>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</si>
  <si>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</si>
  <si>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</si>
  <si>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</si>
  <si>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</si>
  <si>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</si>
  <si>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</si>
  <si>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</si>
  <si>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</si>
  <si>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</si>
  <si>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</si>
  <si>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</si>
  <si>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</si>
  <si>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</si>
  <si>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</si>
  <si>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</si>
  <si>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</si>
  <si>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</si>
  <si>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</si>
  <si>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</si>
  <si>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</si>
  <si>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</si>
  <si>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</si>
  <si>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</si>
  <si>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</si>
  <si>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</si>
  <si>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</si>
  <si>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</si>
  <si>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</si>
  <si>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</si>
  <si>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</si>
  <si>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</si>
  <si>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</si>
  <si>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</si>
  <si>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</si>
  <si>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</si>
  <si>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</si>
  <si>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</si>
  <si>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</si>
  <si>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</si>
  <si>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</si>
  <si>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</si>
  <si>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</si>
  <si>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</si>
  <si>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</si>
  <si>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</si>
  <si>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</si>
  <si>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</si>
  <si>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</si>
  <si>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</si>
  <si>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</si>
  <si>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</si>
  <si>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</si>
  <si>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</si>
  <si>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</si>
  <si>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</si>
  <si>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</si>
  <si>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</si>
  <si>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</si>
  <si>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</si>
  <si>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</si>
  <si>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</si>
  <si>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</si>
  <si>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</si>
  <si>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</si>
  <si>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</si>
  <si>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</si>
  <si>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</si>
  <si>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</si>
  <si>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</si>
  <si>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</si>
  <si>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</si>
  <si>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</si>
  <si>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</si>
  <si>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</si>
  <si>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</si>
  <si>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</si>
  <si>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</si>
  <si>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</si>
  <si>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</si>
  <si>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</si>
  <si>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</si>
  <si>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</si>
  <si>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</si>
  <si>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</si>
  <si>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</si>
  <si>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</si>
  <si>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</si>
  <si>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</si>
  <si>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</si>
  <si>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</si>
  <si>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</si>
  <si>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</si>
  <si>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</si>
  <si>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</si>
  <si>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</si>
  <si>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</si>
  <si>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</si>
  <si>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</si>
  <si>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</si>
  <si>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</si>
  <si>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</si>
  <si>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</si>
  <si>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</si>
  <si>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</si>
  <si>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</si>
  <si>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</si>
  <si>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</si>
  <si>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</si>
  <si>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</si>
  <si>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</si>
  <si>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</si>
  <si>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</si>
  <si>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</si>
  <si>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</si>
  <si>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</si>
  <si>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</si>
  <si>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</si>
  <si>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</si>
  <si>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</si>
  <si>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</si>
  <si>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</si>
  <si>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</si>
  <si>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</si>
  <si>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</si>
  <si>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</si>
  <si>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</si>
  <si>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</si>
  <si>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</si>
  <si>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</si>
  <si>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</si>
  <si>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</si>
  <si>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</si>
  <si>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</si>
  <si>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</si>
  <si>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</si>
  <si>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</si>
  <si>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</si>
  <si>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</si>
  <si>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</si>
  <si>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</si>
  <si>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</si>
  <si>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</si>
  <si>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</si>
  <si>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</si>
  <si>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</si>
  <si>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</si>
  <si>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</si>
  <si>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</si>
  <si>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</si>
  <si>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</si>
  <si>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</si>
  <si>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</si>
  <si>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</si>
  <si>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</si>
  <si>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</si>
  <si>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</si>
  <si>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</si>
  <si>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</si>
  <si>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</si>
  <si>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</si>
  <si>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</si>
  <si>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</si>
  <si>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</si>
  <si>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</si>
  <si>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</si>
  <si>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</si>
  <si>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</si>
  <si>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</si>
  <si>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</si>
  <si>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</si>
  <si>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</si>
  <si>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</si>
  <si>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</si>
  <si>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</si>
  <si>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</si>
  <si>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</si>
  <si>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</si>
  <si>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</si>
  <si>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</si>
  <si>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</si>
  <si>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</si>
  <si>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</si>
  <si>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</si>
  <si>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</si>
  <si>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</si>
  <si>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</si>
  <si>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</si>
  <si>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</si>
  <si>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</si>
  <si>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</si>
  <si>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</si>
  <si>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</si>
  <si>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</si>
  <si>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</si>
  <si>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</si>
  <si>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</si>
  <si>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</si>
  <si>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</si>
  <si>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</si>
  <si>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</si>
  <si>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</si>
  <si>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</si>
  <si>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</si>
  <si>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</si>
  <si>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</si>
  <si>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</si>
  <si>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</si>
  <si>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</si>
  <si>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</si>
  <si>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</si>
  <si>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</si>
  <si>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</si>
  <si>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</si>
  <si>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</si>
  <si>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</si>
  <si>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</si>
  <si>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</si>
  <si>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</si>
  <si>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</si>
  <si>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</si>
  <si>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</si>
  <si>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</si>
  <si>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</si>
  <si>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</si>
  <si>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</si>
  <si>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</si>
  <si>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</si>
  <si>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</si>
  <si>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</si>
  <si>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</si>
  <si>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</si>
  <si>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</si>
  <si>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</si>
  <si>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</si>
  <si>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</si>
  <si>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</si>
  <si>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</si>
  <si>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</si>
  <si>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</si>
  <si>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</si>
  <si>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</si>
  <si>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</si>
  <si>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</si>
  <si>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</si>
  <si>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</si>
  <si>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</si>
  <si>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</si>
  <si>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</si>
  <si>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</si>
  <si>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</si>
  <si>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</si>
  <si>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</si>
  <si>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</si>
  <si>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</si>
  <si>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</si>
  <si>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</si>
  <si>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</si>
  <si>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</si>
  <si>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</si>
  <si>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</si>
  <si>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</si>
  <si>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</si>
  <si>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</si>
  <si>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</si>
  <si>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</si>
  <si>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</si>
  <si>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</si>
  <si>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</si>
  <si>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</si>
  <si>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</si>
  <si>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</si>
  <si>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</si>
  <si>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</si>
  <si>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</si>
  <si>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</si>
  <si>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</si>
  <si>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</si>
  <si>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</si>
  <si>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</si>
  <si>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</si>
  <si>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</si>
  <si>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</si>
  <si>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</si>
  <si>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</si>
  <si>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</si>
  <si>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</si>
  <si>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</si>
  <si>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</si>
  <si>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</si>
  <si>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</si>
  <si>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</si>
  <si>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</si>
  <si>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</si>
  <si>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</si>
  <si>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</si>
  <si>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</si>
  <si>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</si>
  <si>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</si>
  <si>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</si>
  <si>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</si>
  <si>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</si>
  <si>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</si>
  <si>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</si>
  <si>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</si>
  <si>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</si>
  <si>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</si>
  <si>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</si>
  <si>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</si>
  <si>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</si>
  <si>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</si>
  <si>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</si>
  <si>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</si>
  <si>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</si>
  <si>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</si>
  <si>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</si>
  <si>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</si>
  <si>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</si>
  <si>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</si>
  <si>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</si>
  <si>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</si>
  <si>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</si>
  <si>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</si>
  <si>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</si>
  <si>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</si>
  <si>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</si>
  <si>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</si>
  <si>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</si>
  <si>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</si>
  <si>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</si>
  <si>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</si>
  <si>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</si>
  <si>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</si>
  <si>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</si>
  <si>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</si>
  <si>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</si>
  <si>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</si>
  <si>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</si>
  <si>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</si>
  <si>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</si>
  <si>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</si>
  <si>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</si>
  <si>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</si>
  <si>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</si>
  <si>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</si>
  <si>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</si>
  <si>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</si>
  <si>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</si>
  <si>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</si>
  <si>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</si>
  <si>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</si>
  <si>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</si>
  <si>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</si>
  <si>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</si>
  <si>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</si>
  <si>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</si>
  <si>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</si>
  <si>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</si>
  <si>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</si>
  <si>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</si>
  <si>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</si>
  <si>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</si>
  <si>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</si>
  <si>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</si>
  <si>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</si>
  <si>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</si>
  <si>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</si>
  <si>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</si>
  <si>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</si>
  <si>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</si>
  <si>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</si>
  <si>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</si>
  <si>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</si>
  <si>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</si>
  <si>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</si>
  <si>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</si>
  <si>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</si>
  <si>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</si>
  <si>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</si>
  <si>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</si>
  <si>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</si>
  <si>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</si>
  <si>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</si>
  <si>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</si>
  <si>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</si>
  <si>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</si>
  <si>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</si>
  <si>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</si>
  <si>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</si>
  <si>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</si>
  <si>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</si>
  <si>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</si>
  <si>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</si>
  <si>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</si>
  <si>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</si>
  <si>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</si>
  <si>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</si>
  <si>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</si>
  <si>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</si>
  <si>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</si>
  <si>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</si>
  <si>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</si>
  <si>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</si>
  <si>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</si>
  <si>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</si>
  <si>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</si>
  <si>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</si>
  <si>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</si>
  <si>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</si>
  <si>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</si>
  <si>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</si>
  <si>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</si>
  <si>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</si>
  <si>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</si>
  <si>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</si>
  <si>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</si>
  <si>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</si>
  <si>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</si>
  <si>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</si>
  <si>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</si>
  <si>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</si>
  <si>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</si>
  <si>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</si>
  <si>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</si>
  <si>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</si>
  <si>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</si>
  <si>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</si>
  <si>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</si>
  <si>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</si>
  <si>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</si>
  <si>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</si>
  <si>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</si>
  <si>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</si>
  <si>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</si>
  <si>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</si>
  <si>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</si>
  <si>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</si>
  <si>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</si>
  <si>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</si>
  <si>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</si>
  <si>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</si>
  <si>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</si>
  <si>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</si>
  <si>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</si>
  <si>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</si>
  <si>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</si>
  <si>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</si>
  <si>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</si>
  <si>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</si>
  <si>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</si>
  <si>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</si>
  <si>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</si>
  <si>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</si>
  <si>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</si>
  <si>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</si>
  <si>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</si>
  <si>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</si>
  <si>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</si>
  <si>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</si>
  <si>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</si>
  <si>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</si>
  <si>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</si>
  <si>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</si>
  <si>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</si>
  <si>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</si>
  <si>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</si>
  <si>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</si>
  <si>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</si>
  <si>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</si>
  <si>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</si>
  <si>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</si>
  <si>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</si>
  <si>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</si>
  <si>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</si>
  <si>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</si>
  <si>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</si>
  <si>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</si>
  <si>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</si>
  <si>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</si>
  <si>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</si>
  <si>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</si>
  <si>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</si>
  <si>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</si>
  <si>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</si>
  <si>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</si>
  <si>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</si>
  <si>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</si>
  <si>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</si>
  <si>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</si>
  <si>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</si>
  <si>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</si>
  <si>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</si>
  <si>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</si>
  <si>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</si>
  <si>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</si>
  <si>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</si>
  <si>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</si>
  <si>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</si>
  <si>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</si>
  <si>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</si>
  <si>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</si>
  <si>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</si>
  <si>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</si>
  <si>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</si>
  <si>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</si>
  <si>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</si>
  <si>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</si>
  <si>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</si>
  <si>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</si>
  <si>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</si>
  <si>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</si>
  <si>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</si>
  <si>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</si>
  <si>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</si>
  <si>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</si>
  <si>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</si>
  <si>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</si>
  <si>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</si>
  <si>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</si>
  <si>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</si>
  <si>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</si>
  <si>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</si>
  <si>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</si>
  <si>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</si>
  <si>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</si>
  <si>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</si>
  <si>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</si>
  <si>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</si>
  <si>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</si>
  <si>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</si>
  <si>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</si>
  <si>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</si>
  <si>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</si>
  <si>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</si>
  <si>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</si>
  <si>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</si>
  <si>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</si>
  <si>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</si>
  <si>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</si>
  <si>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</si>
  <si>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</si>
  <si>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</si>
  <si>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</si>
  <si>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</si>
  <si>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</si>
  <si>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</si>
  <si>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</si>
  <si>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</si>
  <si>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</si>
  <si>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</si>
  <si>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</si>
  <si>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</si>
  <si>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</si>
  <si>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</si>
  <si>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</si>
  <si>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</si>
  <si>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</si>
  <si>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</si>
  <si>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</si>
  <si>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</si>
  <si>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</si>
  <si>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</si>
  <si>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</si>
  <si>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</si>
  <si>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</si>
  <si>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</si>
  <si>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</si>
  <si>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</si>
  <si>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</si>
  <si>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</si>
  <si>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</si>
  <si>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</si>
  <si>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</si>
  <si>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</si>
  <si>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</si>
  <si>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</si>
  <si>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</si>
  <si>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</si>
  <si>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</si>
  <si>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</si>
  <si>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</si>
  <si>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</si>
  <si>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</si>
  <si>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</si>
  <si>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</si>
  <si>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</si>
  <si>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</si>
  <si>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</si>
  <si>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</si>
  <si>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</si>
  <si>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</si>
  <si>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</si>
  <si>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</si>
  <si>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</si>
  <si>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</si>
  <si>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</si>
  <si>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</si>
  <si>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</si>
  <si>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</si>
  <si>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</si>
  <si>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</si>
  <si>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</si>
  <si>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</si>
  <si>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</si>
  <si>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</si>
  <si>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</si>
  <si>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</si>
  <si>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</si>
  <si>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</si>
  <si>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</si>
  <si>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</si>
  <si>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</si>
  <si>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</si>
  <si>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</si>
  <si>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</si>
  <si>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</si>
  <si>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</si>
  <si>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</si>
  <si>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</si>
  <si>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</si>
  <si>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</si>
  <si>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</si>
  <si>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</si>
  <si>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</si>
  <si>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</si>
  <si>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</si>
  <si>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</si>
  <si>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</si>
  <si>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</si>
  <si>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</si>
  <si>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</si>
  <si>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</si>
  <si>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</si>
  <si>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</si>
  <si>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</si>
  <si>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</si>
  <si>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</si>
  <si>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</si>
  <si>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</si>
  <si>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</si>
  <si>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</si>
  <si>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</si>
  <si>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</si>
  <si>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</si>
  <si>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</si>
  <si>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</si>
  <si>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</si>
  <si>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</si>
  <si>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</si>
  <si>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</si>
  <si>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</si>
  <si>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</si>
  <si>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</si>
  <si>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</si>
  <si>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</si>
  <si>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</si>
  <si>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</si>
  <si>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</si>
  <si>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</si>
  <si>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</si>
  <si>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</si>
  <si>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</si>
  <si>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</si>
  <si>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</si>
  <si>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</si>
  <si>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</si>
  <si>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</si>
  <si>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</si>
  <si>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</si>
  <si>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</si>
  <si>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</si>
  <si>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</si>
  <si>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</si>
  <si>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</si>
  <si>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</si>
  <si>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</si>
  <si>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</si>
  <si>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</si>
  <si>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</si>
  <si>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</si>
  <si>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</si>
  <si>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</si>
  <si>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</si>
  <si>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</si>
  <si>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</si>
  <si>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</si>
  <si>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</si>
  <si>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</si>
  <si>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</si>
  <si>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</si>
  <si>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</si>
  <si>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</si>
  <si>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</si>
  <si>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</si>
  <si>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</si>
  <si>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</si>
  <si>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</si>
  <si>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</si>
  <si>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</si>
  <si>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</si>
  <si>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</si>
  <si>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</si>
  <si>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</si>
  <si>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</si>
  <si>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</si>
  <si>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</si>
  <si>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</si>
  <si>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</si>
  <si>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</si>
  <si>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</si>
  <si>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</si>
  <si>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</si>
  <si>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</si>
  <si>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</si>
  <si>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</si>
  <si>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</si>
  <si>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</si>
  <si>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</si>
  <si>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</si>
  <si>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</si>
  <si>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</si>
  <si>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</si>
  <si>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</si>
  <si>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</si>
  <si>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</si>
  <si>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</si>
  <si>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</si>
  <si>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</si>
  <si>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</si>
  <si>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</si>
  <si>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</si>
  <si>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</si>
  <si>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</si>
  <si>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</si>
  <si>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</si>
  <si>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</si>
  <si>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</si>
  <si>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</si>
  <si>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</si>
  <si>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</si>
  <si>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</si>
  <si>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</si>
  <si>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</si>
  <si>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</si>
  <si>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</si>
  <si>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</si>
  <si>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</si>
  <si>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</si>
  <si>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</si>
  <si>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</si>
  <si>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</si>
  <si>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</si>
  <si>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</si>
  <si>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</si>
  <si>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</si>
  <si>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</si>
  <si>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</si>
  <si>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</si>
  <si>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</si>
  <si>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</si>
  <si>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</si>
  <si>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</si>
  <si>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</si>
  <si>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</si>
  <si>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</si>
  <si>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</si>
  <si>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</si>
  <si>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</si>
  <si>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</si>
  <si>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</si>
  <si>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</si>
  <si>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</si>
  <si>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</si>
  <si>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</si>
  <si>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</si>
  <si>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</si>
  <si>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</si>
  <si>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</si>
  <si>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</si>
  <si>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</si>
  <si>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</si>
  <si>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</si>
  <si>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</si>
  <si>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</si>
  <si>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</si>
  <si>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</si>
  <si>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</si>
  <si>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</si>
  <si>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</si>
  <si>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</si>
  <si>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</si>
  <si>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</si>
  <si>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</si>
  <si>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</si>
  <si>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</si>
  <si>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</si>
  <si>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</si>
  <si>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</si>
  <si>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</si>
  <si>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</si>
  <si>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</si>
  <si>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</si>
  <si>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</si>
  <si>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</si>
  <si>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</si>
  <si>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</si>
  <si>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</si>
  <si>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</si>
  <si>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</si>
  <si>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</si>
  <si>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</si>
  <si>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</si>
  <si>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</si>
  <si>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</si>
  <si>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</si>
  <si>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</si>
  <si>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</si>
  <si>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</si>
  <si>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</si>
  <si>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</si>
  <si>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</si>
  <si>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</si>
  <si>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</si>
  <si>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</si>
  <si>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</si>
  <si>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</si>
  <si>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</si>
  <si>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</si>
  <si>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</si>
  <si>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</si>
  <si>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</si>
  <si>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</si>
  <si>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</si>
  <si>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</si>
  <si>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</si>
  <si>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</si>
  <si>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</si>
  <si>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</si>
  <si>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</si>
  <si>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</si>
  <si>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</si>
  <si>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</si>
  <si>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</si>
  <si>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</si>
  <si>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</si>
  <si>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</si>
  <si>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</si>
  <si>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</si>
  <si>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</si>
  <si>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</si>
  <si>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</si>
  <si>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</si>
  <si>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</si>
  <si>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</si>
  <si>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</si>
  <si>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</si>
  <si>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</si>
  <si>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</si>
  <si>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</si>
  <si>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</si>
  <si>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</si>
  <si>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</si>
  <si>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</si>
  <si>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</si>
  <si>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</si>
  <si>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</si>
  <si>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</si>
  <si>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</si>
  <si>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</si>
  <si>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</si>
  <si>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</si>
  <si>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</si>
  <si>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</si>
  <si>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</si>
  <si>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</si>
  <si>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</si>
  <si>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</si>
  <si>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</si>
  <si>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</si>
  <si>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</si>
  <si>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</si>
  <si>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</si>
  <si>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</si>
  <si>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</si>
  <si>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</si>
  <si>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</si>
  <si>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</si>
  <si>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</si>
  <si>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</si>
  <si>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</si>
  <si>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</si>
  <si>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</si>
  <si>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</si>
  <si>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</si>
  <si>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</si>
  <si>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</si>
  <si>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</si>
  <si>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</si>
  <si>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</si>
  <si>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</si>
  <si>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</si>
  <si>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</si>
  <si>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</si>
  <si>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</si>
  <si>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</si>
  <si>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</si>
  <si>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</si>
  <si>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</si>
  <si>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</si>
  <si>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</si>
  <si>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</si>
  <si>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</si>
  <si>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</si>
  <si>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</si>
  <si>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</si>
  <si>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</si>
  <si>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</si>
  <si>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</si>
  <si>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</si>
  <si>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</si>
  <si>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</si>
  <si>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</si>
  <si>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</si>
  <si>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</si>
  <si>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</si>
  <si>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</si>
  <si>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</si>
  <si>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</si>
  <si>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</si>
  <si>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</si>
  <si>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</si>
  <si>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</si>
  <si>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</si>
  <si>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</si>
  <si>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</si>
  <si>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</si>
  <si>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</si>
  <si>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</si>
  <si>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</si>
  <si>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</si>
  <si>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</si>
  <si>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</si>
  <si>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</si>
  <si>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</si>
  <si>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</si>
  <si>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</si>
  <si>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</si>
  <si>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</si>
  <si>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</si>
  <si>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</si>
  <si>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</si>
  <si>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</si>
  <si>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</si>
  <si>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</si>
  <si>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</si>
  <si>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</si>
  <si>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</si>
  <si>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</si>
  <si>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</si>
  <si>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</si>
  <si>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</si>
  <si>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</si>
  <si>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</si>
  <si>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</si>
  <si>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</si>
  <si>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</si>
  <si>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</si>
  <si>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</si>
  <si>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</si>
  <si>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</si>
  <si>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</si>
  <si>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</si>
  <si>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</si>
  <si>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</si>
  <si>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</si>
  <si>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</si>
  <si>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</si>
  <si>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</si>
  <si>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</si>
  <si>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</si>
  <si>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</si>
  <si>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</si>
  <si>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</si>
  <si>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</si>
  <si>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</si>
  <si>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</si>
  <si>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</si>
  <si>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</si>
  <si>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</si>
  <si>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</si>
  <si>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</si>
  <si>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</si>
  <si>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</si>
  <si>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</si>
  <si>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</si>
  <si>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</si>
  <si>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</si>
  <si>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</si>
  <si>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</si>
  <si>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</si>
  <si>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</si>
  <si>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</si>
  <si>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</si>
  <si>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</si>
  <si>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</si>
  <si>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</si>
  <si>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</si>
  <si>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</si>
  <si>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</si>
  <si>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</si>
  <si>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</si>
  <si>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</si>
  <si>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</si>
  <si>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</si>
  <si>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</si>
  <si>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</si>
  <si>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</si>
  <si>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</si>
  <si>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</si>
  <si>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</si>
  <si>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</si>
  <si>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</si>
  <si>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</si>
  <si>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</si>
  <si>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</si>
  <si>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</si>
  <si>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</si>
  <si>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</si>
  <si>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</si>
  <si>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</si>
  <si>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</si>
  <si>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</si>
  <si>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</si>
  <si>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</si>
  <si>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</si>
  <si>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</si>
  <si>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</si>
  <si>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</si>
  <si>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</si>
  <si>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</si>
  <si>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</si>
  <si>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</si>
  <si>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</si>
  <si>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</si>
  <si>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</si>
  <si>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</si>
  <si>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</si>
  <si>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</si>
  <si>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</si>
  <si>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</si>
  <si>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</si>
  <si>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</si>
  <si>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</si>
  <si>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</si>
  <si>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</si>
  <si>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</si>
  <si>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</si>
  <si>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</si>
  <si>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</si>
  <si>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</si>
  <si>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</si>
  <si>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</si>
  <si>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</si>
  <si>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</si>
  <si>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</si>
  <si>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</si>
  <si>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</si>
  <si>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</si>
  <si>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</si>
  <si>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</si>
  <si>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</si>
  <si>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</si>
  <si>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</si>
  <si>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</si>
  <si>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</si>
  <si>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</si>
  <si>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</si>
  <si>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</si>
  <si>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</si>
  <si>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</si>
  <si>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</si>
  <si>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</si>
  <si>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</si>
  <si>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</si>
  <si>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</si>
  <si>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</si>
  <si>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</si>
  <si>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</si>
  <si>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</si>
  <si>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</si>
  <si>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</si>
  <si>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</si>
  <si>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</si>
  <si>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</si>
  <si>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</si>
  <si>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</si>
  <si>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</si>
  <si>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</si>
  <si>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</si>
  <si>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</si>
  <si>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</si>
  <si>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</si>
  <si>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</si>
  <si>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</si>
  <si>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</si>
  <si>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</si>
  <si>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</si>
  <si>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</si>
  <si>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</si>
  <si>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</si>
  <si>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</si>
  <si>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</si>
  <si>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</si>
  <si>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</si>
  <si>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</si>
  <si>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</si>
  <si>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</si>
  <si>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</si>
  <si>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</si>
  <si>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</si>
  <si>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</si>
  <si>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</si>
  <si>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</si>
  <si>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</si>
  <si>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</si>
  <si>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</si>
  <si>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</si>
  <si>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</si>
  <si>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</si>
  <si>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</si>
  <si>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</si>
  <si>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</si>
  <si>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</si>
  <si>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</si>
  <si>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</si>
  <si>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</si>
  <si>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</si>
  <si>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</si>
  <si>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</si>
  <si>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</si>
  <si>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</si>
  <si>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</si>
  <si>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</si>
  <si>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</si>
  <si>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</si>
  <si>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</si>
  <si>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</si>
  <si>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</si>
  <si>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</si>
  <si>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</si>
  <si>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</si>
  <si>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</si>
  <si>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</si>
  <si>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</si>
  <si>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</si>
  <si>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</si>
  <si>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</si>
  <si>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</si>
  <si>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</si>
  <si>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</si>
  <si>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</si>
  <si>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</si>
  <si>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</si>
  <si>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</si>
  <si>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</si>
  <si>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</si>
  <si>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</si>
  <si>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</si>
  <si>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</si>
  <si>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</si>
  <si>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</si>
  <si>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</si>
  <si>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</si>
  <si>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</si>
  <si>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</si>
  <si>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</si>
  <si>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</si>
  <si>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</si>
  <si>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</si>
  <si>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</si>
  <si>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</si>
  <si>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</si>
  <si>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</si>
  <si>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</si>
  <si>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</si>
  <si>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</si>
  <si>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</si>
  <si>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</si>
  <si>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</si>
  <si>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</si>
  <si>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</si>
  <si>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</si>
  <si>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</si>
  <si>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</si>
  <si>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</si>
  <si>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</si>
  <si>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</si>
  <si>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</si>
  <si>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</si>
  <si>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</si>
  <si>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</si>
  <si>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</si>
  <si>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</si>
  <si>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</si>
  <si>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</si>
  <si>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</si>
  <si>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</si>
  <si>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</si>
  <si>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</si>
  <si>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</si>
  <si>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</si>
  <si>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</si>
  <si>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</si>
  <si>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</si>
  <si>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</si>
  <si>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</si>
  <si>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</si>
  <si>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</si>
  <si>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</si>
  <si>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</si>
  <si>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</si>
  <si>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</si>
  <si>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</si>
  <si>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</si>
  <si>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</si>
  <si>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</si>
  <si>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</si>
  <si>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</si>
  <si>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</si>
  <si>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</si>
  <si>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</si>
  <si>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</si>
  <si>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</si>
  <si>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</si>
  <si>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</si>
  <si>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</si>
  <si>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</si>
  <si>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</si>
  <si>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</si>
  <si>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</si>
  <si>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</si>
  <si>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</si>
  <si>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</si>
  <si>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</si>
  <si>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</si>
  <si>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</si>
  <si>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</si>
  <si>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</si>
  <si>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</si>
  <si>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</si>
  <si>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</si>
  <si>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</si>
  <si>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</si>
  <si>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</si>
  <si>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</si>
  <si>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</si>
  <si>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</si>
  <si>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</si>
  <si>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</si>
  <si>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</si>
  <si>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</si>
  <si>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</si>
  <si>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</si>
  <si>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</si>
  <si>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</si>
  <si>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</si>
  <si>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</si>
  <si>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</si>
  <si>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</si>
  <si>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</si>
  <si>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</si>
  <si>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</si>
  <si>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</si>
  <si>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</si>
  <si>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</si>
  <si>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</si>
  <si>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</si>
  <si>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</si>
  <si>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</si>
  <si>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</si>
  <si>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</si>
  <si>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</si>
  <si>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</si>
  <si>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</si>
  <si>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</si>
  <si>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</si>
  <si>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</si>
  <si>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</si>
  <si>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</si>
  <si>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</si>
  <si>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</si>
  <si>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</si>
  <si>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</si>
  <si>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</si>
  <si>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</si>
  <si>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</si>
  <si>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</si>
  <si>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</si>
  <si>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</si>
  <si>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</si>
  <si>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</si>
  <si>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</si>
  <si>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</si>
  <si>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</si>
  <si>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</si>
  <si>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</si>
  <si>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</si>
  <si>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</si>
  <si>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</si>
  <si>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</si>
  <si>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</si>
  <si>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</si>
  <si>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</si>
  <si>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</si>
  <si>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</si>
  <si>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</si>
  <si>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</si>
  <si>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</si>
  <si>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</si>
  <si>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</si>
  <si>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</si>
  <si>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</si>
  <si>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</si>
  <si>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</si>
  <si>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</si>
  <si>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</si>
  <si>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</si>
  <si>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</si>
  <si>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</si>
  <si>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</si>
  <si>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</si>
  <si>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</si>
  <si>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</si>
  <si>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</si>
  <si>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</si>
  <si>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</si>
  <si>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</si>
  <si>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</si>
  <si>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</si>
  <si>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</si>
  <si>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</si>
  <si>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</si>
  <si>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</si>
  <si>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</si>
  <si>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</si>
  <si>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</si>
  <si>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</si>
  <si>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</si>
  <si>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</si>
  <si>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</si>
  <si>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</si>
  <si>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</si>
  <si>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</si>
  <si>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</si>
  <si>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</si>
  <si>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</si>
  <si>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</si>
  <si>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</si>
  <si>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</si>
  <si>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</si>
  <si>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</si>
  <si>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</si>
  <si>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</si>
  <si>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</si>
  <si>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</si>
  <si>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</si>
  <si>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</si>
  <si>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</si>
  <si>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</si>
  <si>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</si>
  <si>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</si>
  <si>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</si>
  <si>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</si>
  <si>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</si>
  <si>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</si>
  <si>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</si>
  <si>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</si>
  <si>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</si>
  <si>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</si>
  <si>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</si>
  <si>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</si>
  <si>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</si>
  <si>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</si>
  <si>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</si>
  <si>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</si>
  <si>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</si>
  <si>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</si>
  <si>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</si>
  <si>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</si>
  <si>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</si>
  <si>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</si>
  <si>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</si>
  <si>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</si>
  <si>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</si>
  <si>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</si>
  <si>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</si>
  <si>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</si>
  <si>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</si>
  <si>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</si>
  <si>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</si>
  <si>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</si>
  <si>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</si>
  <si>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</si>
  <si>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</si>
  <si>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</si>
  <si>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</si>
  <si>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</si>
  <si>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</si>
  <si>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</si>
  <si>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</si>
  <si>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</si>
  <si>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</si>
  <si>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</si>
  <si>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</si>
  <si>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</si>
  <si>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</si>
  <si>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</si>
  <si>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</si>
  <si>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</si>
  <si>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</si>
  <si>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</si>
  <si>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</si>
  <si>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</si>
  <si>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</si>
  <si>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</si>
  <si>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</si>
  <si>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</si>
  <si>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</si>
  <si>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</si>
  <si>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</si>
  <si>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</si>
  <si>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</si>
  <si>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</si>
  <si>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</si>
  <si>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</si>
  <si>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</si>
  <si>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</si>
  <si>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</si>
  <si>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</si>
  <si>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</si>
  <si>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</si>
  <si>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</si>
  <si>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</si>
  <si>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</si>
  <si>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</si>
  <si>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</si>
  <si>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</si>
  <si>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</si>
  <si>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</si>
  <si>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</si>
  <si>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</si>
  <si>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</si>
  <si>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</si>
  <si>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</si>
  <si>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</si>
  <si>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</si>
  <si>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</si>
  <si>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</si>
  <si>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</si>
  <si>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</si>
  <si>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</si>
  <si>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</si>
  <si>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</si>
  <si>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</si>
  <si>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</si>
  <si>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</si>
  <si>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</si>
  <si>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</si>
  <si>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</si>
  <si>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</si>
  <si>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</si>
  <si>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</si>
  <si>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</si>
  <si>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</si>
  <si>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</si>
  <si>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</si>
  <si>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</si>
  <si>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</si>
  <si>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</si>
  <si>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</si>
  <si>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</si>
  <si>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</si>
  <si>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</si>
  <si>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</si>
  <si>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</si>
  <si>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</si>
  <si>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</si>
  <si>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</si>
  <si>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</si>
  <si>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</si>
  <si>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</si>
  <si>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</si>
  <si>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</si>
  <si>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</si>
  <si>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</si>
  <si>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</si>
  <si>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</si>
  <si>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</si>
  <si>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</si>
  <si>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</si>
  <si>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</si>
  <si>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</si>
  <si>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</si>
  <si>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</si>
  <si>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</si>
  <si>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</si>
  <si>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</si>
  <si>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</si>
  <si>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</si>
  <si>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</si>
  <si>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</si>
  <si>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</si>
  <si>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</si>
  <si>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</si>
  <si>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</si>
  <si>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</si>
  <si>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</si>
  <si>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</si>
  <si>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</si>
  <si>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</si>
  <si>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</si>
  <si>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</si>
  <si>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</si>
  <si>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</si>
  <si>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</si>
  <si>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</si>
  <si>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</si>
  <si>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</si>
  <si>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</si>
  <si>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</si>
  <si>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</si>
  <si>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</si>
  <si>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</si>
  <si>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</si>
  <si>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</si>
  <si>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</si>
  <si>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</si>
  <si>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</si>
  <si>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</si>
  <si>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</si>
  <si>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</si>
  <si>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</si>
  <si>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</si>
  <si>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</si>
  <si>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</si>
  <si>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</si>
  <si>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</si>
  <si>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</si>
  <si>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</si>
  <si>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</si>
  <si>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</si>
  <si>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</si>
  <si>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</si>
  <si>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</si>
  <si>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</si>
  <si>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</si>
  <si>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</si>
  <si>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</si>
  <si>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</si>
  <si>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</si>
  <si>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</si>
  <si>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</si>
  <si>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</si>
  <si>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</si>
  <si>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</si>
  <si>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</si>
  <si>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</si>
  <si>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</si>
  <si>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</si>
  <si>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</si>
  <si>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</si>
  <si>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</si>
  <si>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</si>
  <si>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</si>
  <si>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</si>
  <si>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</si>
  <si>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</si>
  <si>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</si>
  <si>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</si>
  <si>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</si>
  <si>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</si>
  <si>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</si>
  <si>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</si>
  <si>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</si>
  <si>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</si>
  <si>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</si>
  <si>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</si>
  <si>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</si>
  <si>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</si>
  <si>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</si>
  <si>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</si>
  <si>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</si>
  <si>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</si>
  <si>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</si>
  <si>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</si>
  <si>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</si>
  <si>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</si>
  <si>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</si>
  <si>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</si>
  <si>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</si>
  <si>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</si>
  <si>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</si>
  <si>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</si>
  <si>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</si>
  <si>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</si>
  <si>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</si>
  <si>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</si>
  <si>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</si>
  <si>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</si>
  <si>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</si>
  <si>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</si>
  <si>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</si>
  <si>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</si>
  <si>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</si>
  <si>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</si>
  <si>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</si>
  <si>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</si>
  <si>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</si>
  <si>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</si>
  <si>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</si>
  <si>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</si>
  <si>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</si>
  <si>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</si>
  <si>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</si>
  <si>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</si>
  <si>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</si>
  <si>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</si>
  <si>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</si>
  <si>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</si>
  <si>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</si>
  <si>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</si>
  <si>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</si>
  <si>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</si>
  <si>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</si>
  <si>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</si>
  <si>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</si>
  <si>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</si>
  <si>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</si>
  <si>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</si>
  <si>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</si>
  <si>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</si>
  <si>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</si>
  <si>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</si>
  <si>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</si>
  <si>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</si>
  <si>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</si>
  <si>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</si>
  <si>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</si>
  <si>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</si>
  <si>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</si>
  <si>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</si>
  <si>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</si>
  <si>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</si>
  <si>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</si>
  <si>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</si>
  <si>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</si>
  <si>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</si>
  <si>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</si>
  <si>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</si>
  <si>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</si>
  <si>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</si>
  <si>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</si>
  <si>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</si>
  <si>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</si>
  <si>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</si>
  <si>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</si>
  <si>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</si>
  <si>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</si>
  <si>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</si>
  <si>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</si>
  <si>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</si>
  <si>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</si>
  <si>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</si>
  <si>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</si>
  <si>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</si>
  <si>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</si>
  <si>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</si>
  <si>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</si>
  <si>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</si>
  <si>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</si>
  <si>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</si>
  <si>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</si>
  <si>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</si>
  <si>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</si>
  <si>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</si>
  <si>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</si>
  <si>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</si>
  <si>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</si>
  <si>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</si>
  <si>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</si>
  <si>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</si>
  <si>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</si>
  <si>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</si>
  <si>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</si>
  <si>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</si>
  <si>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</si>
  <si>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</si>
  <si>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</si>
  <si>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</si>
  <si>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</si>
  <si>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</si>
  <si>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</si>
  <si>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</si>
  <si>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</si>
  <si>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</si>
  <si>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</si>
  <si>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</si>
  <si>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</si>
  <si>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</si>
  <si>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</si>
  <si>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</si>
  <si>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</si>
  <si>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</si>
  <si>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</si>
  <si>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</si>
  <si>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</si>
  <si>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</si>
  <si>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</si>
  <si>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</si>
  <si>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</si>
  <si>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</si>
  <si>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</si>
  <si>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</si>
  <si>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</si>
  <si>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</si>
  <si>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</si>
  <si>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</si>
  <si>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</si>
  <si>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</si>
  <si>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</si>
  <si>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</si>
  <si>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</si>
  <si>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</si>
  <si>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</si>
  <si>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</si>
  <si>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</si>
  <si>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</si>
  <si>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</si>
  <si>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</si>
  <si>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</si>
  <si>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</si>
  <si>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</si>
  <si>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</si>
  <si>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</si>
  <si>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</si>
  <si>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</si>
  <si>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</si>
  <si>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</si>
  <si>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</si>
  <si>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</si>
  <si>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</si>
  <si>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</si>
  <si>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</si>
  <si>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</si>
  <si>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</si>
  <si>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</si>
  <si>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</si>
  <si>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</si>
  <si>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</si>
  <si>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</si>
  <si>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</si>
  <si>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</si>
  <si>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</si>
  <si>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</si>
  <si>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</si>
  <si>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</si>
  <si>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</si>
  <si>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</si>
  <si>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</si>
  <si>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</si>
  <si>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</si>
  <si>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</si>
  <si>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</si>
  <si>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</si>
  <si>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</si>
  <si>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</si>
  <si>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</si>
  <si>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</si>
  <si>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</si>
  <si>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</si>
  <si>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</si>
  <si>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</si>
  <si>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</si>
  <si>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</si>
  <si>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</si>
  <si>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</si>
  <si>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</si>
  <si>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</si>
  <si>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</si>
  <si>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</si>
  <si>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</si>
  <si>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</si>
  <si>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</si>
  <si>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</si>
  <si>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</si>
  <si>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</si>
  <si>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</si>
  <si>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</si>
  <si>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</si>
  <si>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</si>
  <si>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</si>
  <si>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</si>
  <si>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</si>
  <si>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</si>
  <si>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</si>
  <si>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</si>
  <si>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</si>
  <si>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</si>
  <si>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</si>
  <si>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</si>
  <si>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</si>
  <si>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</si>
  <si>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</si>
  <si>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</si>
  <si>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</si>
  <si>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</si>
  <si>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</si>
  <si>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</si>
  <si>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</si>
  <si>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</si>
  <si>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</si>
  <si>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</si>
  <si>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</si>
  <si>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</si>
  <si>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</si>
  <si>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</si>
  <si>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</si>
  <si>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</si>
  <si>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</si>
  <si>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</si>
  <si>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</si>
  <si>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</si>
  <si>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</si>
  <si>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</si>
  <si>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</si>
  <si>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</si>
  <si>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</si>
  <si>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</si>
  <si>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</si>
  <si>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</si>
  <si>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</si>
  <si>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</si>
  <si>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</si>
  <si>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</si>
  <si>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</si>
  <si>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</si>
  <si>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</si>
  <si>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</si>
  <si>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</si>
  <si>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</si>
  <si>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</si>
  <si>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</si>
  <si>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</si>
  <si>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</si>
  <si>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</si>
  <si>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</si>
  <si>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</si>
  <si>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</si>
  <si>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</si>
  <si>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</si>
  <si>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</si>
  <si>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</si>
  <si>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</si>
  <si>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</si>
  <si>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</si>
  <si>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</si>
  <si>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</si>
  <si>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</si>
  <si>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</si>
  <si>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</si>
  <si>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</si>
  <si>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</si>
  <si>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</si>
  <si>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</si>
  <si>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</si>
  <si>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</si>
  <si>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</si>
  <si>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</si>
  <si>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</si>
  <si>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</si>
  <si>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</si>
  <si>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</si>
  <si>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</si>
  <si>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</si>
  <si>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</si>
  <si>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</si>
  <si>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</si>
  <si>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</si>
  <si>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</si>
  <si>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</si>
  <si>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</si>
  <si>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</si>
  <si>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</si>
  <si>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</si>
  <si>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</si>
  <si>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</si>
  <si>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</si>
  <si>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</si>
  <si>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</si>
  <si>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</si>
  <si>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</si>
  <si>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</si>
  <si>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</si>
  <si>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</si>
  <si>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</si>
  <si>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</si>
  <si>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</si>
  <si>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</si>
  <si>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</si>
  <si>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</si>
  <si>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</si>
  <si>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</si>
  <si>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</si>
  <si>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</si>
  <si>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</si>
  <si>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</si>
  <si>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</si>
  <si>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</si>
  <si>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</si>
  <si>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</si>
  <si>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</si>
  <si>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</si>
  <si>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</si>
  <si>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</si>
  <si>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</si>
  <si>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</si>
  <si>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</si>
  <si>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</si>
  <si>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</si>
  <si>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</si>
  <si>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</si>
  <si>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</si>
  <si>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</si>
  <si>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</si>
  <si>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</si>
  <si>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</si>
  <si>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</si>
  <si>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</si>
  <si>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</si>
  <si>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</si>
  <si>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</si>
  <si>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</si>
  <si>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</si>
  <si>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</si>
  <si>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</si>
  <si>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</si>
  <si>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</si>
  <si>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</si>
  <si>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</si>
  <si>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</si>
  <si>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</si>
  <si>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</si>
  <si>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</si>
  <si>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</si>
  <si>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</si>
  <si>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</si>
  <si>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</si>
  <si>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</si>
  <si>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</si>
  <si>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</si>
  <si>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</si>
  <si>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</si>
  <si>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</si>
  <si>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</si>
  <si>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</si>
  <si>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</si>
  <si>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</si>
  <si>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</si>
  <si>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</si>
  <si>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</si>
  <si>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</si>
  <si>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</si>
  <si>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</si>
  <si>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</si>
  <si>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</si>
  <si>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</si>
  <si>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</si>
  <si>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</si>
  <si>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</si>
  <si>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</si>
  <si>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</si>
  <si>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</si>
  <si>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</si>
  <si>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</si>
  <si>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</si>
  <si>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</si>
  <si>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</si>
  <si>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</si>
  <si>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</si>
  <si>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</si>
  <si>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</si>
  <si>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</si>
  <si>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</si>
  <si>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</si>
  <si>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</si>
  <si>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</si>
  <si>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</si>
  <si>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</si>
  <si>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</si>
  <si>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</si>
  <si>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</si>
  <si>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</si>
  <si>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</si>
  <si>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</si>
  <si>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</si>
  <si>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</si>
  <si>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</si>
  <si>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</si>
  <si>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</si>
  <si>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</si>
  <si>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</si>
  <si>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</si>
  <si>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</si>
  <si>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</si>
  <si>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</si>
  <si>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</si>
  <si>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</si>
  <si>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</si>
  <si>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</si>
  <si>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</si>
  <si>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</si>
  <si>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</si>
  <si>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</si>
  <si>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</si>
  <si>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</si>
  <si>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</si>
  <si>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</si>
  <si>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</si>
  <si>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</si>
  <si>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</si>
  <si>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</si>
  <si>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</si>
  <si>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</si>
  <si>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</si>
  <si>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</si>
  <si>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</si>
  <si>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</si>
  <si>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</si>
  <si>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</si>
  <si>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</si>
  <si>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</si>
  <si>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</si>
  <si>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</si>
  <si>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</si>
  <si>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</si>
  <si>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</si>
  <si>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</si>
  <si>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</si>
  <si>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</si>
  <si>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</si>
  <si>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</si>
  <si>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</si>
  <si>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</si>
  <si>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</si>
  <si>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</si>
  <si>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</si>
  <si>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</si>
  <si>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</si>
  <si>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</si>
  <si>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</si>
  <si>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</si>
  <si>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</si>
  <si>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</si>
  <si>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</si>
  <si>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</si>
  <si>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</si>
  <si>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</si>
  <si>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</si>
  <si>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</si>
  <si>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</si>
  <si>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</si>
  <si>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</si>
  <si>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</si>
  <si>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</si>
  <si>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</si>
  <si>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</si>
  <si>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</si>
  <si>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</si>
  <si>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</si>
  <si>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</si>
  <si>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</si>
  <si>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</si>
  <si>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</si>
  <si>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</si>
  <si>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</si>
  <si>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</si>
  <si>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</si>
  <si>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</si>
  <si>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</si>
  <si>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</si>
  <si>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</si>
  <si>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</si>
  <si>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</si>
  <si>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</si>
  <si>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</si>
  <si>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</si>
  <si>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</si>
  <si>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</si>
  <si>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</si>
  <si>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</si>
  <si>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</si>
  <si>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</si>
  <si>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</si>
  <si>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</si>
  <si>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</si>
  <si>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</si>
  <si>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</si>
  <si>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</si>
  <si>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</si>
  <si>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</si>
  <si>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</si>
  <si>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</si>
  <si>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</si>
  <si>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</si>
  <si>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</si>
  <si>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</si>
  <si>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</si>
  <si>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</si>
  <si>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</si>
  <si>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</si>
  <si>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</si>
  <si>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</si>
  <si>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</si>
  <si>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</si>
  <si>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</si>
  <si>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</si>
  <si>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</si>
  <si>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</si>
  <si>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</si>
  <si>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</si>
  <si>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</si>
  <si>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</si>
  <si>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</si>
  <si>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</si>
  <si>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</si>
  <si>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</si>
  <si>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</si>
  <si>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</si>
  <si>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</si>
  <si>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</si>
  <si>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</si>
  <si>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</si>
  <si>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</si>
  <si>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</si>
  <si>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</si>
  <si>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</si>
  <si>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</si>
  <si>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</si>
  <si>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</si>
  <si>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</si>
  <si>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</si>
  <si>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</si>
  <si>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</si>
  <si>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</si>
  <si>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</si>
  <si>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</si>
  <si>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</si>
  <si>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</si>
  <si>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</si>
  <si>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</si>
  <si>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</si>
  <si>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</si>
  <si>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</si>
  <si>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</si>
  <si>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</si>
  <si>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</si>
  <si>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</si>
  <si>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</si>
  <si>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</si>
  <si>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</si>
  <si>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</si>
  <si>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</si>
  <si>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</si>
  <si>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</si>
  <si>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</si>
  <si>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</si>
  <si>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</si>
  <si>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</si>
  <si>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</si>
  <si>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</si>
  <si>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</si>
  <si>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</si>
  <si>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</si>
  <si>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</si>
  <si>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</si>
  <si>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</si>
  <si>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</si>
  <si>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</si>
  <si>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</si>
  <si>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</si>
  <si>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</si>
  <si>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</si>
  <si>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</si>
  <si>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</si>
  <si>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</si>
  <si>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</si>
  <si>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</si>
  <si>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</si>
  <si>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</si>
  <si>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</si>
  <si>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</si>
  <si>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</si>
  <si>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</si>
  <si>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</si>
  <si>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</si>
  <si>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</si>
  <si>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</si>
  <si>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</si>
  <si>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</si>
  <si>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</si>
  <si>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</si>
  <si>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</si>
  <si>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</si>
  <si>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</si>
  <si>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</si>
  <si>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</si>
  <si>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</si>
  <si>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</si>
  <si>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</si>
  <si>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</si>
  <si>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</si>
  <si>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</si>
  <si>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</si>
  <si>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</si>
  <si>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</si>
  <si>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</si>
  <si>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</si>
  <si>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</si>
  <si>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</si>
  <si>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</si>
  <si>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</si>
  <si>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</si>
  <si>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</si>
  <si>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</si>
  <si>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</si>
  <si>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</si>
  <si>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</si>
  <si>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</si>
  <si>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</si>
  <si>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</si>
  <si>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</si>
  <si>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</si>
  <si>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</si>
  <si>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</si>
  <si>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</si>
  <si>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</si>
  <si>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</si>
  <si>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</si>
  <si>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</si>
  <si>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</si>
  <si>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</si>
  <si>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</si>
  <si>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</si>
  <si>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</si>
  <si>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</si>
  <si>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</si>
  <si>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</si>
  <si>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</si>
  <si>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</si>
  <si>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</si>
  <si>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</si>
  <si>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</si>
  <si>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</si>
  <si>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</si>
  <si>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</si>
  <si>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</si>
  <si>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</si>
  <si>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</si>
  <si>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</si>
  <si>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</si>
  <si>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</si>
  <si>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</si>
  <si>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</si>
  <si>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</si>
  <si>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</si>
  <si>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</si>
  <si>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</si>
  <si>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</si>
  <si>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</si>
  <si>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</si>
  <si>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</si>
  <si>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</si>
  <si>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</si>
  <si>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</si>
  <si>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</si>
  <si>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</si>
  <si>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</si>
  <si>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</si>
  <si>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</si>
  <si>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</si>
  <si>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</si>
  <si>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</si>
  <si>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</si>
  <si>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</si>
  <si>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</si>
  <si>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</si>
  <si>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</si>
  <si>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</si>
  <si>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</si>
  <si>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</si>
  <si>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</si>
  <si>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</si>
  <si>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</si>
  <si>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</si>
  <si>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</si>
  <si>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</si>
  <si>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</si>
  <si>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</si>
  <si>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</si>
  <si>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</si>
  <si>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</si>
  <si>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</si>
  <si>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</si>
  <si>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</si>
  <si>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</si>
  <si>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</si>
  <si>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</si>
  <si>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</si>
  <si>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</si>
  <si>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</si>
  <si>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</si>
  <si>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</si>
  <si>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</si>
  <si>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</si>
  <si>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</si>
  <si>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</si>
  <si>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</si>
  <si>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</si>
  <si>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</si>
  <si>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</si>
  <si>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</si>
  <si>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</si>
  <si>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</si>
  <si>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</si>
  <si>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</si>
  <si>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</si>
  <si>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</si>
  <si>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</si>
  <si>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</si>
  <si>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</si>
  <si>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</si>
  <si>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</si>
  <si>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</si>
  <si>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</si>
  <si>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</si>
  <si>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</si>
  <si>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</si>
  <si>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</si>
  <si>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</si>
  <si>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</si>
  <si>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</si>
  <si>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</si>
  <si>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</si>
  <si>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</si>
  <si>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</si>
  <si>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</si>
  <si>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</si>
  <si>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</si>
  <si>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</si>
  <si>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</si>
  <si>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</si>
  <si>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</si>
  <si>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</si>
  <si>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</si>
  <si>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</si>
  <si>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</si>
  <si>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</si>
  <si>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</si>
  <si>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</si>
  <si>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</si>
  <si>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</si>
  <si>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</si>
  <si>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</si>
  <si>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</si>
  <si>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</si>
  <si>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</si>
  <si>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</si>
  <si>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</si>
  <si>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</si>
  <si>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</si>
  <si>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</si>
  <si>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</si>
  <si>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</si>
  <si>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</si>
  <si>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</si>
  <si>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</si>
  <si>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</si>
  <si>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</si>
  <si>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</si>
  <si>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</si>
  <si>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</si>
  <si>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</si>
  <si>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</si>
  <si>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</si>
  <si>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</si>
  <si>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</si>
  <si>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</si>
  <si>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</si>
  <si>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</si>
  <si>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</si>
  <si>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</si>
  <si>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</si>
  <si>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</si>
  <si>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</si>
  <si>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</si>
  <si>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</si>
  <si>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</si>
  <si>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</si>
  <si>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</si>
  <si>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</si>
  <si>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</si>
  <si>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</si>
  <si>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</si>
  <si>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</si>
  <si>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</si>
  <si>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</si>
  <si>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</si>
  <si>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</si>
  <si>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</si>
  <si>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</si>
  <si>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</si>
  <si>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</si>
  <si>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</si>
  <si>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</si>
  <si>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</si>
  <si>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</si>
  <si>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</si>
  <si>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</si>
  <si>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</si>
  <si>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</si>
  <si>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</si>
  <si>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</si>
  <si>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</si>
  <si>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</si>
  <si>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</si>
  <si>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</si>
  <si>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</si>
  <si>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</si>
  <si>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</si>
  <si>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</si>
  <si>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</si>
  <si>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</si>
  <si>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</si>
  <si>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</si>
  <si>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</si>
  <si>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</si>
  <si>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</si>
  <si>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</si>
  <si>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</si>
  <si>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</si>
  <si>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</si>
  <si>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</si>
  <si>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</si>
  <si>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</si>
  <si>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</si>
  <si>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</si>
  <si>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</si>
  <si>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</si>
  <si>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</si>
  <si>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</si>
  <si>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</si>
  <si>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</si>
  <si>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</si>
  <si>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</si>
  <si>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</si>
  <si>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</si>
  <si>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</si>
  <si>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</si>
  <si>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</si>
  <si>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</si>
  <si>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</si>
  <si>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</si>
  <si>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</si>
  <si>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</si>
  <si>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</si>
  <si>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</si>
  <si>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</si>
  <si>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</si>
  <si>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</si>
  <si>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</si>
  <si>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</si>
  <si>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</si>
  <si>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</si>
  <si>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</si>
  <si>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</si>
  <si>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</si>
  <si>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</si>
  <si>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</si>
  <si>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</si>
  <si>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</si>
  <si>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</si>
  <si>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</si>
  <si>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</si>
  <si>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</si>
  <si>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</si>
  <si>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</si>
  <si>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</si>
  <si>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</si>
  <si>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</si>
  <si>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</si>
  <si>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</si>
  <si>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</si>
  <si>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</si>
  <si>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</si>
  <si>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</si>
  <si>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</si>
  <si>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</si>
  <si>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</si>
  <si>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</si>
  <si>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</si>
  <si>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</si>
  <si>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</si>
  <si>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</si>
  <si>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</si>
  <si>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</si>
  <si>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</si>
  <si>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</si>
  <si>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</si>
  <si>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</si>
  <si>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</si>
  <si>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</si>
  <si>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</si>
  <si>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</si>
  <si>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</si>
  <si>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</si>
  <si>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</si>
  <si>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</si>
  <si>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</si>
  <si>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</si>
  <si>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</si>
  <si>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</si>
  <si>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</si>
  <si>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</si>
  <si>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</si>
  <si>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</si>
  <si>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</si>
  <si>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</si>
  <si>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</si>
  <si>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</si>
  <si>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</si>
  <si>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</si>
  <si>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</si>
  <si>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</si>
  <si>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</si>
  <si>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</si>
  <si>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</si>
  <si>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</si>
  <si>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</si>
  <si>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</si>
  <si>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</si>
  <si>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</si>
  <si>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</si>
  <si>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</si>
  <si>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</si>
  <si>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</si>
  <si>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</si>
  <si>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</si>
  <si>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</si>
  <si>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</si>
  <si>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</si>
  <si>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</si>
  <si>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</si>
  <si>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</si>
  <si>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</si>
  <si>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</si>
  <si>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</si>
  <si>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</si>
  <si>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</si>
  <si>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</si>
  <si>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</si>
  <si>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</si>
  <si>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</si>
  <si>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</si>
  <si>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</si>
  <si>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</si>
  <si>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</si>
  <si>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</si>
  <si>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</si>
  <si>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</si>
  <si>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</si>
  <si>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</si>
  <si>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</si>
  <si>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</si>
  <si>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</si>
  <si>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</si>
  <si>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</si>
  <si>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</si>
  <si>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</si>
  <si>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</si>
  <si>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</si>
  <si>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</si>
  <si>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</si>
  <si>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</si>
  <si>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</si>
  <si>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</si>
  <si>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</si>
  <si>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</si>
  <si>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</si>
  <si>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</si>
  <si>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</si>
  <si>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</si>
  <si>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</si>
  <si>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</si>
  <si>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</si>
  <si>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</si>
  <si>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</si>
  <si>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</si>
  <si>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</si>
  <si>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</si>
  <si>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</si>
  <si>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</si>
  <si>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</si>
  <si>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</si>
  <si>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</si>
  <si>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</si>
  <si>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</si>
  <si>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</si>
  <si>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</si>
  <si>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</si>
  <si>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</si>
  <si>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</si>
  <si>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</si>
  <si>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</si>
  <si>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</si>
  <si>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</si>
  <si>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</si>
  <si>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</si>
  <si>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</si>
  <si>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</si>
  <si>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</si>
  <si>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</si>
  <si>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</si>
  <si>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</si>
  <si>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</si>
  <si>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</si>
  <si>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</si>
  <si>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</si>
  <si>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</si>
  <si>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</si>
  <si>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</si>
  <si>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</si>
  <si>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</si>
  <si>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</si>
  <si>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</si>
  <si>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</si>
  <si>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</si>
  <si>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</si>
  <si>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</si>
  <si>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</si>
  <si>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</si>
  <si>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</si>
  <si>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</si>
  <si>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</si>
  <si>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</si>
  <si>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</si>
  <si>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</si>
  <si>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</si>
  <si>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</si>
  <si>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</si>
  <si>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</si>
  <si>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</si>
  <si>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</si>
  <si>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</si>
  <si>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</si>
  <si>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</si>
  <si>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</si>
  <si>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</si>
  <si>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</si>
  <si>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</si>
  <si>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</si>
  <si>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</si>
  <si>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</si>
  <si>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</si>
  <si>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</si>
  <si>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</si>
  <si>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</si>
  <si>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</si>
  <si>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</si>
  <si>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</si>
  <si>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</si>
  <si>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</si>
  <si>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</si>
  <si>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</si>
  <si>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</si>
  <si>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</si>
  <si>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</si>
  <si>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</si>
  <si>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</si>
  <si>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</si>
  <si>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</si>
  <si>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</si>
  <si>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</si>
  <si>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</si>
  <si>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</si>
  <si>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</si>
  <si>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</si>
  <si>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</si>
  <si>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</si>
  <si>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</si>
  <si>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</si>
  <si>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</si>
  <si>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</si>
  <si>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</si>
  <si>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</si>
  <si>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</si>
  <si>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</si>
  <si>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</si>
  <si>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</si>
  <si>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</si>
  <si>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</si>
  <si>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</si>
  <si>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</si>
  <si>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</si>
  <si>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</si>
  <si>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</si>
  <si>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</si>
  <si>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</si>
  <si>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</si>
  <si>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</si>
  <si>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</si>
  <si>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</si>
  <si>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</si>
  <si>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</si>
  <si>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</si>
  <si>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</si>
  <si>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</si>
  <si>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</si>
  <si>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</si>
  <si>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</si>
  <si>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</si>
  <si>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</si>
  <si>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</si>
  <si>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</si>
  <si>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</si>
  <si>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</si>
  <si>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</si>
  <si>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</si>
  <si>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</si>
  <si>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</si>
  <si>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</si>
  <si>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</si>
  <si>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</si>
  <si>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</si>
  <si>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</si>
  <si>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</si>
  <si>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</si>
  <si>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</si>
  <si>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</si>
  <si>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</si>
  <si>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</si>
  <si>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</si>
  <si>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</si>
  <si>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</si>
  <si>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</si>
  <si>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</si>
  <si>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</si>
  <si>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</si>
  <si>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</si>
  <si>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</si>
  <si>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</si>
  <si>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</si>
  <si>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</si>
  <si>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</si>
  <si>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</si>
  <si>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</si>
  <si>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</si>
  <si>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</si>
  <si>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</si>
  <si>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</si>
  <si>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</si>
  <si>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</si>
  <si>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</si>
  <si>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</si>
  <si>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</si>
  <si>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</si>
  <si>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</si>
  <si>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</si>
  <si>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</si>
  <si>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</si>
  <si>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</si>
  <si>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</si>
  <si>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</si>
  <si>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</si>
  <si>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</si>
  <si>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</si>
  <si>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</si>
  <si>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</si>
  <si>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</si>
  <si>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</si>
  <si>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</si>
  <si>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</si>
  <si>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</si>
  <si>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</si>
  <si>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</si>
  <si>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</si>
  <si>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</si>
  <si>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</si>
  <si>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</si>
  <si>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</si>
  <si>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</si>
  <si>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</si>
  <si>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</si>
  <si>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</si>
  <si>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</si>
  <si>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</si>
  <si>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</si>
  <si>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</si>
  <si>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</si>
  <si>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</si>
  <si>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</si>
  <si>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</si>
  <si>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</si>
  <si>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</si>
  <si>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</si>
  <si>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</si>
  <si>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</si>
  <si>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</si>
  <si>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</si>
  <si>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</si>
  <si>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</si>
  <si>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</si>
  <si>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</si>
  <si>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</si>
  <si>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</si>
  <si>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</si>
  <si>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</si>
  <si>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</si>
  <si>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</si>
  <si>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</si>
  <si>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</si>
  <si>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</si>
  <si>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</si>
  <si>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</si>
  <si>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</si>
  <si>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</si>
  <si>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</si>
  <si>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</si>
  <si>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</si>
  <si>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</si>
  <si>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</si>
  <si>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</si>
  <si>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</si>
  <si>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</si>
  <si>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</si>
  <si>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</si>
  <si>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</si>
  <si>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</si>
  <si>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</si>
  <si>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</si>
  <si>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</si>
  <si>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</si>
  <si>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</si>
  <si>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</si>
  <si>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</si>
  <si>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</si>
  <si>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</si>
  <si>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</si>
  <si>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</si>
  <si>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</si>
  <si>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</si>
  <si>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</si>
  <si>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</si>
  <si>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</si>
  <si>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</si>
  <si>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</si>
  <si>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</si>
  <si>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</si>
  <si>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</si>
  <si>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</si>
  <si>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</si>
  <si>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</si>
  <si>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</si>
  <si>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</si>
  <si>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</si>
  <si>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</si>
  <si>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</si>
  <si>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</si>
  <si>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</si>
  <si>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</si>
  <si>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</si>
  <si>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</si>
  <si>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</si>
  <si>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</si>
  <si>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</si>
  <si>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</si>
  <si>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</si>
  <si>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</si>
  <si>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</si>
  <si>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</si>
  <si>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</si>
  <si>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</si>
  <si>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</si>
  <si>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</si>
  <si>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</si>
  <si>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</si>
  <si>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</si>
  <si>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</si>
  <si>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</si>
  <si>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</si>
  <si>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</si>
  <si>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</si>
  <si>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</si>
  <si>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</si>
  <si>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</si>
  <si>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</si>
  <si>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</si>
  <si>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</si>
  <si>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</si>
  <si>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</si>
  <si>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</si>
  <si>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</si>
  <si>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</si>
  <si>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</si>
  <si>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</si>
  <si>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</si>
  <si>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</si>
  <si>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</si>
  <si>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</si>
  <si>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</si>
  <si>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</si>
  <si>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</si>
  <si>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</si>
  <si>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</si>
  <si>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</si>
  <si>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</si>
  <si>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</si>
  <si>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</si>
  <si>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</si>
  <si>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</si>
  <si>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</si>
  <si>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</si>
  <si>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</si>
  <si>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</si>
  <si>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</si>
  <si>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</si>
  <si>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</si>
  <si>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</si>
  <si>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</si>
  <si>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</si>
  <si>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</si>
  <si>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</si>
  <si>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</si>
  <si>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</si>
  <si>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</si>
  <si>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</si>
  <si>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</si>
  <si>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</si>
  <si>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</si>
  <si>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</si>
  <si>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</si>
  <si>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</si>
  <si>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</si>
  <si>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</si>
  <si>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</si>
  <si>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</si>
  <si>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</si>
  <si>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</si>
  <si>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</si>
  <si>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</si>
  <si>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</si>
  <si>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</si>
  <si>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</si>
  <si>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</si>
  <si>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</si>
  <si>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</si>
  <si>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</si>
  <si>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</si>
  <si>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</si>
  <si>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</si>
  <si>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</si>
  <si>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</si>
  <si>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</si>
  <si>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</si>
  <si>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</si>
  <si>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</si>
  <si>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</si>
  <si>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</si>
  <si>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</si>
  <si>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</si>
  <si>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</si>
  <si>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</si>
  <si>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</si>
  <si>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</si>
  <si>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</si>
  <si>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</si>
  <si>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</si>
  <si>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</si>
  <si>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</si>
  <si>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</si>
  <si>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</si>
  <si>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</si>
  <si>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</si>
  <si>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</si>
  <si>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</si>
  <si>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</si>
  <si>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</si>
  <si>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</si>
  <si>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</si>
  <si>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</si>
  <si>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</si>
  <si>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</si>
  <si>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</si>
  <si>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</si>
  <si>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</si>
  <si>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</si>
  <si>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</si>
  <si>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</si>
  <si>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</si>
  <si>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</si>
  <si>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</si>
  <si>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</si>
  <si>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</si>
  <si>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</si>
  <si>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</si>
  <si>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</si>
  <si>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</si>
  <si>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</si>
  <si>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</si>
  <si>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</si>
  <si>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</si>
  <si>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</si>
  <si>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</si>
  <si>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</si>
  <si>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</si>
  <si>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</si>
  <si>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</si>
  <si>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</si>
  <si>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</si>
  <si>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</si>
  <si>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</si>
  <si>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</si>
  <si>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</si>
  <si>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</si>
  <si>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</si>
  <si>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</si>
  <si>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</si>
  <si>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</si>
  <si>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</si>
  <si>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</si>
  <si>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</si>
  <si>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</si>
  <si>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</si>
  <si>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</si>
  <si>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</si>
  <si>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</si>
  <si>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</si>
  <si>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</si>
  <si>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</si>
  <si>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</si>
  <si>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</si>
  <si>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</si>
  <si>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</si>
  <si>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</si>
  <si>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</si>
  <si>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</si>
  <si>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</si>
  <si>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</si>
  <si>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</si>
  <si>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</si>
  <si>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</si>
  <si>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</si>
  <si>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</si>
  <si>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</si>
  <si>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</si>
  <si>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</si>
  <si>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</si>
  <si>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</si>
  <si>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</si>
  <si>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</si>
  <si>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</si>
  <si>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</si>
  <si>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</si>
  <si>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</si>
  <si>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</si>
  <si>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</si>
  <si>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</si>
  <si>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</si>
  <si>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</si>
  <si>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</si>
  <si>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</si>
  <si>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</si>
  <si>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</si>
  <si>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</si>
  <si>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</si>
  <si>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</si>
  <si>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</si>
  <si>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</si>
  <si>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</si>
  <si>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</si>
  <si>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</si>
  <si>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</si>
  <si>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</si>
  <si>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</si>
  <si>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</si>
  <si>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</si>
  <si>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</si>
  <si>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</si>
  <si>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</si>
  <si>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</si>
  <si>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</si>
  <si>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</si>
  <si>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</si>
  <si>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</si>
  <si>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</si>
  <si>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</si>
  <si>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</si>
  <si>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</si>
  <si>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</si>
  <si>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</si>
  <si>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</si>
  <si>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</si>
  <si>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</si>
  <si>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</si>
  <si>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</si>
  <si>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</si>
  <si>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</si>
  <si>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</si>
  <si>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</si>
  <si>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</si>
  <si>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</si>
  <si>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</si>
  <si>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</si>
  <si>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</si>
  <si>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</si>
  <si>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</si>
  <si>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</si>
  <si>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</si>
  <si>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</si>
  <si>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</si>
  <si>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</si>
  <si>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</si>
  <si>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</si>
  <si>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</si>
  <si>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</si>
  <si>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</si>
  <si>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</si>
  <si>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</si>
  <si>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</si>
  <si>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</si>
  <si>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</si>
  <si>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</si>
  <si>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</si>
  <si>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</si>
  <si>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</si>
  <si>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</si>
  <si>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</si>
  <si>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</si>
  <si>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</si>
  <si>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</si>
  <si>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</si>
  <si>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</si>
  <si>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</si>
  <si>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</si>
  <si>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</si>
  <si>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</si>
  <si>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</si>
  <si>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</si>
  <si>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</si>
  <si>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</si>
  <si>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</si>
  <si>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</si>
  <si>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</si>
  <si>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</si>
  <si>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</si>
  <si>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</si>
  <si>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</si>
  <si>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</si>
  <si>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</si>
  <si>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</si>
  <si>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</si>
  <si>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</si>
  <si>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</si>
  <si>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</si>
  <si>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</si>
  <si>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</si>
  <si>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</si>
  <si>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</si>
  <si>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</si>
  <si>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</si>
  <si>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</si>
  <si>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</si>
  <si>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</si>
  <si>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</si>
  <si>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</si>
  <si>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</si>
  <si>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</si>
  <si>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</si>
  <si>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</si>
  <si>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</si>
  <si>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</si>
  <si>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</si>
  <si>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</si>
  <si>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</si>
  <si>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</si>
  <si>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</si>
  <si>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</si>
  <si>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</si>
  <si>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</si>
  <si>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</si>
  <si>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</si>
  <si>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</si>
  <si>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</si>
  <si>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</si>
  <si>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</si>
  <si>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</si>
  <si>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</si>
  <si>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</si>
  <si>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</si>
  <si>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</si>
  <si>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</si>
  <si>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</si>
  <si>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</si>
  <si>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</si>
  <si>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</si>
  <si>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</si>
  <si>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</si>
  <si>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</si>
  <si>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</si>
  <si>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</si>
  <si>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</si>
  <si>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</si>
  <si>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</si>
  <si>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</si>
  <si>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</si>
  <si>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</si>
  <si>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</si>
  <si>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</si>
  <si>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</si>
  <si>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</si>
  <si>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</si>
  <si>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</si>
  <si>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</si>
  <si>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</si>
  <si>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</si>
  <si>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</si>
  <si>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</si>
  <si>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</si>
  <si>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</si>
  <si>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</si>
  <si>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</si>
  <si>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</si>
  <si>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</si>
  <si>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</si>
  <si>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</si>
  <si>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</si>
  <si>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</si>
  <si>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</si>
  <si>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</si>
  <si>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</si>
  <si>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</si>
  <si>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</si>
  <si>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</si>
  <si>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</si>
  <si>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</si>
  <si>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</si>
  <si>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</si>
  <si>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</si>
  <si>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</si>
  <si>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</si>
  <si>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</si>
  <si>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</si>
  <si>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</si>
  <si>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</si>
  <si>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</si>
  <si>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</si>
  <si>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</si>
  <si>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</si>
  <si>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</si>
  <si>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</si>
  <si>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</si>
  <si>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</si>
  <si>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</si>
  <si>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</si>
  <si>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</si>
  <si>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</si>
  <si>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</si>
  <si>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</si>
  <si>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</si>
  <si>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</si>
  <si>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</si>
  <si>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</si>
  <si>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</si>
  <si>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</si>
  <si>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</si>
  <si>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</si>
  <si>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</si>
  <si>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</si>
  <si>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</si>
  <si>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</si>
  <si>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</si>
  <si>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</si>
  <si>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</si>
  <si>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</si>
  <si>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</si>
  <si>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</si>
  <si>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</si>
  <si>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</si>
  <si>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</si>
  <si>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</si>
  <si>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</si>
  <si>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</si>
  <si>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</si>
  <si>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</si>
  <si>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</si>
  <si>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</si>
  <si>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</si>
  <si>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</si>
  <si>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</si>
  <si>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</si>
  <si>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</si>
  <si>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</si>
  <si>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</si>
  <si>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</si>
  <si>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</si>
  <si>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</si>
  <si>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</si>
  <si>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</si>
  <si>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</si>
  <si>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</si>
  <si>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</si>
  <si>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</si>
  <si>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</si>
  <si>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</si>
  <si>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</si>
  <si>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</si>
  <si>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</si>
  <si>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</si>
  <si>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</si>
  <si>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</si>
  <si>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</si>
  <si>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</si>
  <si>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</si>
  <si>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</si>
  <si>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</si>
  <si>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</si>
  <si>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</si>
  <si>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</si>
  <si>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</si>
  <si>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</si>
  <si>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</si>
  <si>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</si>
  <si>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</si>
  <si>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</si>
  <si>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</si>
  <si>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</si>
  <si>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</si>
  <si>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</si>
  <si>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</si>
  <si>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</si>
  <si>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</si>
  <si>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</si>
  <si>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</si>
  <si>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</si>
  <si>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</si>
  <si>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</si>
  <si>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</si>
  <si>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</si>
  <si>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</si>
  <si>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</si>
  <si>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</si>
  <si>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</si>
  <si>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</si>
  <si>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</si>
  <si>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</si>
  <si>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</si>
  <si>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</si>
  <si>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</si>
  <si>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</si>
  <si>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</si>
  <si>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</si>
  <si>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</si>
  <si>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</si>
  <si>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</si>
  <si>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</si>
  <si>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</si>
  <si>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</si>
  <si>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</si>
  <si>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</si>
  <si>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</si>
  <si>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</si>
  <si>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</si>
  <si>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</si>
  <si>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</si>
  <si>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</si>
  <si>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</si>
  <si>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</si>
  <si>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</si>
  <si>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</si>
  <si>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</si>
  <si>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</si>
  <si>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</si>
  <si>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</si>
  <si>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</si>
  <si>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</si>
  <si>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</si>
  <si>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</si>
  <si>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</si>
  <si>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</si>
  <si>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</si>
  <si>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</si>
  <si>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</si>
  <si>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</si>
  <si>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</si>
  <si>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</si>
  <si>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</si>
  <si>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</si>
  <si>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</si>
  <si>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</si>
  <si>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</si>
  <si>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</si>
  <si>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</si>
  <si>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</si>
  <si>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</si>
  <si>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</si>
  <si>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</si>
  <si>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</si>
  <si>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</si>
  <si>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</si>
  <si>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</si>
  <si>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</si>
  <si>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</si>
  <si>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</si>
  <si>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</si>
  <si>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</si>
  <si>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</si>
  <si>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</si>
  <si>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</si>
  <si>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</si>
  <si>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</si>
  <si>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</si>
  <si>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</si>
  <si>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</si>
  <si>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</si>
  <si>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</si>
  <si>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</si>
  <si>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</si>
  <si>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</si>
  <si>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</si>
  <si>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</si>
  <si>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</si>
  <si>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</si>
  <si>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</si>
  <si>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</si>
  <si>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</si>
  <si>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</si>
  <si>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</si>
  <si>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</si>
  <si>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</si>
  <si>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</si>
  <si>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</si>
  <si>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</si>
  <si>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</si>
  <si>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</si>
  <si>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</si>
  <si>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</si>
  <si>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</si>
  <si>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</si>
  <si>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</si>
  <si>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</si>
  <si>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</si>
  <si>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</si>
  <si>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</si>
  <si>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</si>
  <si>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</si>
  <si>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</si>
  <si>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</si>
  <si>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</si>
  <si>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</si>
  <si>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</si>
  <si>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</si>
  <si>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</si>
  <si>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</si>
  <si>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</si>
  <si>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</si>
  <si>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</si>
  <si>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</si>
  <si>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</si>
  <si>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</si>
  <si>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</si>
  <si>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</si>
  <si>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</si>
  <si>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</si>
  <si>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</si>
  <si>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</si>
  <si>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</si>
  <si>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</si>
  <si>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</si>
  <si>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</si>
  <si>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</si>
  <si>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</si>
  <si>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</si>
  <si>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</si>
  <si>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</si>
  <si>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</si>
  <si>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</si>
  <si>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</si>
  <si>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</si>
  <si>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</si>
  <si>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</si>
  <si>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</si>
  <si>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</si>
  <si>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</si>
  <si>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</si>
  <si>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</si>
  <si>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</si>
  <si>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</si>
  <si>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</si>
  <si>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</si>
  <si>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</si>
  <si>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</si>
  <si>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</si>
  <si>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</si>
  <si>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</si>
  <si>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</si>
  <si>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</si>
  <si>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</si>
  <si>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</si>
  <si>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</si>
  <si>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</si>
  <si>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</si>
  <si>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</si>
  <si>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</si>
  <si>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</si>
  <si>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</si>
  <si>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</si>
  <si>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</si>
  <si>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</si>
  <si>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</si>
  <si>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</si>
  <si>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</si>
  <si>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</si>
  <si>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</si>
  <si>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</si>
  <si>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</si>
  <si>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</si>
  <si>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</si>
  <si>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</si>
  <si>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</si>
  <si>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</si>
  <si>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</si>
  <si>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</si>
  <si>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</si>
  <si>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</si>
  <si>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</si>
  <si>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</si>
  <si>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</si>
  <si>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</si>
  <si>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</si>
  <si>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</si>
  <si>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</si>
  <si>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</si>
  <si>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</si>
  <si>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</si>
  <si>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</si>
  <si>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</si>
  <si>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</si>
  <si>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</si>
  <si>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</si>
  <si>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</si>
  <si>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</si>
  <si>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</si>
  <si>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</si>
  <si>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</si>
  <si>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</si>
  <si>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</si>
  <si>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</si>
  <si>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</si>
  <si>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</si>
  <si>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</si>
  <si>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</si>
  <si>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</si>
  <si>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</si>
  <si>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</si>
  <si>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</si>
  <si>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</si>
  <si>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</si>
  <si>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</si>
  <si>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</si>
  <si>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</si>
  <si>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</si>
  <si>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</si>
  <si>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</si>
  <si>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</si>
  <si>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</si>
  <si>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</si>
  <si>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</si>
  <si>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</si>
  <si>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</si>
  <si>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</si>
  <si>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</si>
  <si>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</si>
  <si>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</si>
  <si>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</si>
  <si>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</si>
  <si>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</si>
  <si>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</si>
  <si>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</si>
  <si>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</si>
  <si>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</si>
  <si>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</si>
  <si>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</si>
  <si>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</si>
  <si>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</si>
  <si>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</si>
  <si>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</si>
  <si>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</si>
  <si>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</si>
  <si>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</si>
  <si>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</si>
  <si>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</si>
  <si>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</si>
  <si>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</si>
  <si>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</si>
  <si>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</si>
  <si>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</si>
  <si>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</si>
  <si>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</si>
  <si>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</si>
  <si>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</si>
  <si>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</si>
  <si>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</si>
  <si>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</si>
  <si>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</si>
  <si>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</si>
  <si>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</si>
  <si>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</si>
  <si>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</si>
  <si>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</si>
  <si>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</si>
  <si>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</si>
  <si>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</si>
  <si>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</si>
  <si>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</si>
  <si>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</si>
  <si>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</si>
  <si>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</si>
  <si>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</si>
  <si>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</si>
  <si>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</si>
  <si>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</si>
  <si>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</si>
  <si>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</si>
  <si>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</si>
  <si>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</si>
  <si>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</si>
  <si>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</si>
  <si>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</si>
  <si>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</si>
  <si>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</si>
  <si>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</si>
  <si>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</si>
  <si>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</si>
  <si>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</si>
  <si>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</si>
  <si>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</si>
  <si>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</si>
  <si>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</si>
  <si>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</si>
  <si>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</si>
  <si>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</si>
  <si>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</si>
  <si>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</si>
  <si>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</si>
  <si>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</si>
  <si>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</si>
  <si>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</si>
  <si>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</si>
  <si>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</si>
  <si>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</si>
  <si>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</si>
  <si>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</si>
  <si>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</si>
  <si>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</si>
  <si>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</si>
  <si>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</si>
  <si>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</si>
  <si>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</si>
  <si>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</si>
  <si>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</si>
  <si>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</si>
  <si>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</si>
  <si>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</si>
  <si>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</si>
  <si>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</si>
  <si>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</si>
  <si>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</si>
  <si>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</si>
  <si>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</si>
  <si>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</si>
  <si>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</si>
  <si>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</si>
  <si>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</si>
  <si>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</si>
  <si>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</si>
  <si>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</si>
  <si>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</si>
  <si>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</si>
  <si>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</si>
  <si>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</si>
  <si>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</si>
  <si>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</si>
  <si>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</si>
  <si>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</si>
  <si>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</si>
  <si>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</si>
  <si>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</si>
  <si>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</si>
  <si>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</si>
  <si>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</si>
  <si>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</si>
  <si>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</si>
  <si>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</si>
  <si>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</si>
  <si>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</si>
  <si>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</si>
  <si>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</si>
  <si>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</si>
  <si>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</si>
  <si>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</si>
  <si>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</si>
  <si>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</si>
  <si>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</si>
  <si>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</si>
  <si>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</si>
  <si>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</si>
  <si>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</si>
  <si>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</si>
  <si>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</si>
  <si>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</si>
  <si>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</si>
  <si>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</si>
  <si>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</si>
  <si>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</si>
  <si>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</si>
  <si>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</si>
  <si>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</si>
  <si>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</si>
  <si>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</si>
  <si>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</si>
  <si>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</si>
  <si>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</si>
  <si>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</si>
  <si>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</si>
  <si>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</si>
  <si>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</si>
  <si>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</si>
  <si>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</si>
  <si>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</si>
  <si>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</si>
  <si>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</si>
  <si>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</si>
  <si>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</si>
  <si>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</si>
  <si>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</si>
  <si>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</si>
  <si>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</si>
  <si>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</si>
  <si>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</si>
  <si>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</si>
  <si>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</si>
  <si>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</si>
  <si>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</si>
  <si>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</si>
  <si>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</si>
  <si>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</si>
  <si>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</si>
  <si>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</si>
  <si>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</si>
  <si>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</si>
  <si>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</si>
  <si>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</si>
  <si>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</si>
  <si>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</si>
  <si>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</si>
  <si>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</si>
  <si>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</si>
  <si>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</si>
  <si>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</si>
  <si>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</si>
  <si>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</si>
  <si>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</si>
  <si>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</si>
  <si>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</si>
  <si>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</si>
  <si>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</si>
  <si>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</si>
  <si>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</si>
  <si>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</si>
  <si>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</si>
  <si>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</si>
  <si>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</si>
  <si>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</si>
  <si>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</si>
  <si>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</si>
  <si>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</si>
  <si>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</si>
  <si>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</si>
  <si>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</si>
  <si>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</si>
  <si>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</si>
  <si>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</si>
  <si>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</si>
  <si>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</si>
  <si>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</si>
  <si>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</si>
  <si>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</si>
  <si>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</si>
  <si>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</si>
  <si>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</si>
  <si>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</si>
  <si>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</si>
  <si>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</si>
  <si>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</si>
  <si>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</si>
  <si>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</si>
  <si>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</si>
  <si>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</si>
  <si>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</si>
  <si>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</si>
  <si>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</si>
  <si>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</si>
  <si>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</si>
  <si>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</si>
  <si>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</si>
  <si>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</si>
  <si>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</si>
  <si>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</si>
  <si>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</si>
  <si>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</si>
  <si>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</si>
  <si>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</si>
  <si>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</si>
  <si>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</si>
  <si>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</si>
  <si>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</si>
  <si>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</si>
  <si>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</si>
  <si>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</si>
  <si>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</si>
  <si>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</si>
  <si>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</si>
  <si>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</si>
  <si>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</si>
  <si>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</si>
  <si>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</si>
  <si>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</si>
  <si>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</si>
  <si>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</si>
  <si>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</si>
  <si>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</si>
  <si>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</si>
  <si>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</si>
  <si>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</si>
  <si>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</si>
  <si>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</si>
  <si>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</si>
  <si>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</si>
  <si>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</si>
  <si>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</si>
  <si>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</si>
  <si>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</si>
  <si>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</si>
  <si>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</si>
  <si>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</si>
  <si>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</si>
  <si>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</si>
  <si>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</si>
  <si>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</si>
  <si>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</si>
  <si>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</si>
  <si>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</si>
  <si>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</si>
  <si>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</si>
  <si>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</si>
  <si>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</si>
  <si>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</si>
  <si>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</si>
  <si>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</si>
  <si>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</si>
  <si>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</si>
  <si>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</si>
  <si>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</si>
  <si>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</si>
  <si>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</si>
  <si>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</si>
  <si>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</si>
  <si>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</si>
  <si>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</si>
  <si>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</si>
  <si>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</si>
  <si>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</si>
  <si>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</si>
  <si>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</si>
  <si>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</si>
  <si>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</si>
  <si>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</si>
  <si>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</si>
  <si>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</si>
  <si>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</si>
  <si>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</si>
  <si>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</si>
  <si>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</si>
  <si>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</si>
  <si>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</si>
  <si>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</si>
  <si>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</si>
  <si>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</si>
  <si>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</si>
  <si>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</si>
  <si>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</si>
  <si>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</si>
  <si>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</si>
  <si>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</si>
  <si>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</si>
  <si>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</si>
  <si>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</si>
  <si>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</si>
  <si>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</si>
  <si>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</si>
  <si>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</si>
  <si>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</si>
  <si>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</si>
  <si>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</si>
  <si>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</si>
  <si>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</si>
  <si>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</si>
  <si>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</si>
  <si>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</si>
  <si>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</si>
  <si>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</si>
  <si>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</si>
  <si>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</si>
  <si>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</si>
  <si>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</si>
  <si>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</si>
  <si>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</si>
  <si>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</si>
  <si>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</si>
  <si>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</si>
  <si>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</si>
  <si>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</si>
  <si>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</si>
  <si>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</si>
  <si>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</si>
  <si>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</si>
  <si>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</si>
  <si>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</si>
  <si>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</si>
  <si>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</si>
  <si>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</si>
  <si>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</si>
  <si>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</si>
  <si>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</si>
  <si>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</si>
  <si>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</si>
  <si>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</si>
  <si>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</si>
  <si>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</si>
  <si>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</si>
  <si>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</si>
  <si>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</si>
  <si>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</si>
  <si>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</si>
  <si>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</si>
  <si>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</si>
  <si>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</si>
  <si>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</si>
  <si>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</si>
  <si>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</si>
  <si>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</si>
  <si>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</si>
  <si>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</si>
  <si>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</si>
  <si>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</si>
  <si>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</si>
  <si>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</si>
  <si>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</si>
  <si>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</si>
  <si>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</si>
  <si>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</si>
  <si>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</si>
  <si>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</si>
  <si>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</si>
  <si>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</si>
  <si>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</si>
  <si>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</si>
  <si>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</si>
  <si>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</si>
  <si>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</si>
  <si>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</si>
  <si>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</si>
  <si>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</si>
  <si>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</si>
  <si>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</si>
  <si>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</si>
  <si>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</si>
  <si>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</si>
  <si>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</si>
  <si>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</si>
  <si>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</si>
  <si>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</si>
  <si>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</si>
  <si>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</si>
  <si>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</si>
  <si>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</si>
  <si>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</si>
  <si>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</si>
  <si>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</si>
  <si>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</si>
  <si>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</si>
  <si>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</si>
  <si>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</si>
  <si>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</si>
  <si>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</si>
  <si>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</si>
  <si>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</si>
  <si>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</si>
  <si>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</si>
  <si>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</si>
  <si>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</si>
  <si>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</si>
  <si>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</si>
  <si>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</si>
  <si>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</si>
  <si>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</si>
  <si>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</si>
  <si>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</si>
  <si>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</si>
  <si>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</si>
  <si>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</si>
  <si>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</si>
  <si>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</si>
  <si>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</si>
  <si>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</si>
  <si>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</si>
  <si>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</si>
  <si>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</si>
  <si>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</si>
  <si>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</si>
  <si>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</si>
  <si>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</si>
  <si>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</si>
  <si>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</si>
  <si>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</si>
  <si>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</si>
  <si>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</si>
  <si>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</si>
  <si>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</si>
  <si>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</si>
  <si>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</si>
  <si>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</si>
  <si>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</si>
  <si>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</si>
  <si>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</si>
  <si>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</si>
  <si>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</si>
  <si>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</si>
  <si>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</si>
  <si>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</si>
  <si>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</si>
  <si>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</si>
  <si>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</si>
  <si>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</si>
  <si>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</si>
  <si>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</si>
  <si>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</si>
  <si>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</si>
  <si>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</si>
  <si>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</si>
  <si>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</si>
  <si>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</si>
  <si>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</si>
  <si>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</si>
  <si>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</si>
  <si>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</si>
  <si>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</si>
  <si>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</si>
  <si>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</si>
  <si>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</si>
  <si>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</si>
  <si>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</si>
  <si>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</si>
  <si>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</si>
  <si>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</si>
  <si>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</si>
  <si>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</si>
  <si>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</si>
  <si>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</si>
  <si>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</si>
  <si>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</si>
  <si>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</si>
  <si>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</si>
  <si>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</si>
  <si>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</si>
  <si>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</si>
  <si>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</si>
  <si>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</si>
  <si>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</si>
  <si>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</si>
  <si>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</si>
  <si>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</si>
  <si>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</si>
  <si>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</si>
  <si>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</si>
  <si>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</si>
  <si>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</si>
  <si>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</si>
  <si>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</si>
  <si>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</si>
  <si>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</si>
  <si>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</si>
  <si>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</si>
  <si>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</si>
  <si>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</si>
  <si>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</si>
  <si>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</si>
  <si>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</si>
  <si>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</si>
  <si>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</si>
  <si>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</si>
  <si>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</si>
  <si>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</si>
  <si>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</si>
  <si>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</si>
  <si>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</si>
  <si>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</si>
  <si>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</si>
  <si>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</si>
  <si>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</si>
  <si>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</si>
  <si>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</si>
  <si>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</si>
  <si>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</si>
  <si>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</si>
  <si>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</si>
  <si>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</si>
  <si>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</si>
  <si>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</si>
  <si>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</si>
  <si>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</si>
  <si>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</si>
  <si>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</si>
  <si>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</si>
  <si>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</si>
  <si>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</si>
  <si>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</si>
  <si>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</si>
  <si>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</si>
  <si>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</si>
  <si>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</si>
  <si>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</si>
  <si>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</si>
  <si>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</si>
  <si>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</si>
  <si>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</si>
  <si>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</si>
  <si>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</si>
  <si>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</si>
  <si>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</si>
  <si>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</si>
  <si>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</si>
  <si>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</si>
  <si>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</si>
  <si>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</si>
  <si>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</si>
  <si>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</si>
  <si>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</si>
  <si>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</si>
  <si>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</si>
  <si>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</si>
  <si>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</si>
  <si>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</si>
  <si>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</si>
  <si>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</si>
  <si>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</si>
  <si>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</si>
  <si>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</si>
  <si>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</si>
  <si>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</si>
  <si>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</si>
  <si>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</si>
  <si>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</si>
  <si>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</si>
  <si>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</si>
  <si>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</si>
  <si>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</si>
  <si>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</si>
  <si>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</si>
  <si>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</si>
  <si>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</si>
  <si>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</si>
  <si>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</si>
  <si>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</si>
  <si>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</si>
  <si>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</si>
  <si>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</si>
  <si>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</si>
  <si>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</si>
  <si>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</si>
  <si>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</si>
  <si>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</si>
  <si>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</si>
  <si>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</si>
  <si>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</si>
  <si>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</si>
  <si>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</si>
  <si>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</si>
  <si>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</si>
  <si>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</si>
  <si>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</si>
  <si>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</si>
  <si>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</si>
  <si>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</si>
  <si>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</si>
  <si>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</si>
  <si>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</si>
  <si>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</si>
  <si>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</si>
  <si>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</si>
  <si>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</si>
  <si>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</si>
  <si>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</si>
  <si>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</si>
  <si>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</si>
  <si>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</si>
  <si>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</si>
  <si>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</si>
  <si>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</si>
  <si>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</si>
  <si>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</si>
  <si>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</si>
  <si>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</si>
  <si>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</si>
  <si>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</si>
  <si>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</si>
  <si>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</si>
  <si>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</si>
  <si>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</si>
  <si>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</si>
  <si>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</si>
  <si>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</si>
  <si>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</si>
  <si>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</si>
  <si>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</si>
  <si>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</si>
  <si>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</si>
  <si>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</si>
  <si>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</si>
  <si>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</si>
  <si>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</si>
  <si>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</si>
  <si>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</si>
  <si>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</si>
  <si>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</si>
  <si>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</si>
  <si>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</si>
  <si>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</si>
  <si>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</si>
  <si>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</si>
  <si>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</si>
  <si>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</si>
  <si>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</si>
  <si>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</si>
  <si>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</si>
  <si>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</si>
  <si>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</si>
  <si>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</si>
  <si>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</si>
  <si>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</si>
  <si>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</si>
  <si>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</si>
  <si>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</si>
  <si>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</si>
  <si>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</si>
  <si>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</si>
  <si>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</si>
  <si>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</si>
  <si>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</si>
  <si>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</si>
  <si>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</si>
  <si>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</si>
  <si>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</si>
  <si>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</si>
  <si>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</si>
  <si>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</si>
  <si>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</si>
  <si>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</si>
  <si>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</si>
  <si>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</si>
  <si>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</si>
  <si>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</si>
  <si>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</si>
  <si>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</si>
  <si>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</si>
  <si>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</si>
  <si>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</si>
  <si>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</si>
  <si>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</si>
  <si>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</si>
  <si>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</si>
  <si>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</si>
  <si>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</si>
  <si>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</si>
  <si>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</si>
  <si>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</si>
  <si>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</si>
  <si>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</si>
  <si>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</si>
  <si>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</si>
  <si>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</si>
  <si>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</si>
  <si>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</si>
  <si>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</si>
  <si>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</si>
  <si>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</si>
  <si>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</si>
  <si>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</si>
  <si>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</si>
  <si>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</si>
  <si>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</si>
  <si>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</si>
  <si>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</si>
  <si>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</si>
  <si>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</si>
  <si>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</si>
  <si>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</si>
  <si>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</si>
  <si>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</si>
  <si>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</si>
  <si>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</si>
  <si>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</si>
  <si>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</si>
  <si>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</si>
  <si>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</si>
  <si>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</si>
  <si>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</si>
  <si>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</si>
  <si>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</si>
  <si>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</si>
  <si>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</si>
  <si>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</si>
  <si>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</si>
  <si>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</si>
  <si>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</si>
  <si>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</si>
  <si>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</si>
  <si>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</si>
  <si>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</si>
  <si>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</si>
  <si>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</si>
  <si>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</si>
  <si>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</si>
  <si>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</si>
  <si>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</si>
  <si>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</si>
  <si>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</si>
  <si>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</si>
  <si>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</si>
  <si>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</si>
  <si>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</si>
  <si>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</si>
  <si>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</si>
  <si>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</si>
  <si>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</si>
  <si>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</si>
  <si>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</si>
  <si>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</si>
  <si>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</si>
  <si>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</si>
  <si>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</si>
  <si>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</si>
  <si>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</si>
  <si>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</si>
  <si>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</si>
  <si>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</si>
  <si>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</si>
  <si>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</si>
  <si>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</si>
  <si>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</si>
  <si>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</si>
  <si>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</si>
  <si>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</si>
  <si>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</si>
  <si>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</si>
  <si>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</si>
  <si>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</si>
  <si>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</si>
  <si>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</si>
  <si>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</si>
  <si>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</si>
  <si>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</si>
  <si>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</si>
  <si>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</si>
  <si>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</si>
  <si>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</si>
  <si>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</si>
  <si>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</si>
  <si>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</si>
  <si>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</si>
  <si>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</si>
  <si>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</si>
  <si>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</si>
  <si>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</si>
  <si>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</si>
  <si>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</si>
  <si>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</si>
  <si>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</si>
  <si>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</si>
  <si>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</si>
  <si>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</si>
  <si>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</si>
  <si>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</si>
  <si>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</si>
  <si>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</si>
  <si>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</si>
  <si>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</si>
  <si>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</si>
  <si>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</si>
  <si>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</si>
  <si>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</si>
  <si>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</si>
  <si>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</si>
  <si>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</si>
  <si>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</si>
  <si>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</si>
  <si>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</si>
  <si>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</si>
  <si>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</si>
  <si>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</si>
  <si>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</si>
  <si>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</si>
  <si>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</si>
  <si>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</si>
  <si>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</si>
  <si>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</si>
  <si>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</si>
  <si>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</si>
  <si>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</si>
  <si>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</si>
  <si>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</si>
  <si>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</si>
  <si>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</si>
  <si>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</si>
  <si>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</si>
  <si>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</si>
  <si>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</si>
  <si>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</si>
  <si>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</si>
  <si>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</si>
  <si>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</si>
  <si>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</si>
  <si>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</si>
  <si>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</si>
  <si>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</si>
  <si>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</si>
  <si>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</si>
  <si>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</si>
  <si>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</si>
  <si>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</si>
  <si>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</si>
  <si>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</si>
  <si>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</si>
  <si>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</si>
  <si>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</si>
  <si>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</si>
  <si>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</si>
  <si>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</si>
  <si>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</si>
  <si>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</si>
  <si>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</si>
  <si>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</si>
  <si>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</si>
  <si>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</si>
  <si>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</si>
  <si>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</si>
  <si>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</si>
  <si>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</si>
  <si>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</si>
  <si>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</si>
  <si>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</si>
  <si>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</si>
  <si>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</si>
  <si>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</si>
  <si>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</si>
  <si>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</si>
  <si>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</si>
  <si>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</si>
  <si>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</si>
  <si>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</si>
  <si>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</si>
  <si>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</si>
  <si>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</si>
  <si>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</si>
  <si>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</si>
  <si>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</si>
  <si>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</si>
  <si>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</si>
  <si>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</si>
  <si>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</si>
  <si>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</si>
  <si>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</si>
  <si>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</si>
  <si>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</si>
  <si>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</si>
  <si>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</si>
  <si>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</si>
  <si>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</si>
  <si>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</si>
  <si>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</si>
  <si>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</si>
  <si>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</si>
  <si>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</si>
  <si>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</si>
  <si>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</si>
  <si>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</si>
  <si>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</si>
  <si>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</si>
  <si>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</si>
  <si>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</si>
  <si>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</si>
  <si>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</si>
  <si>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</si>
  <si>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</si>
  <si>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</si>
  <si>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</si>
  <si>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</si>
  <si>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</si>
  <si>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</si>
  <si>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</si>
  <si>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</si>
  <si>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</si>
  <si>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</si>
  <si>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</si>
  <si>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</si>
  <si>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</si>
  <si>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</si>
  <si>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</si>
  <si>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</si>
  <si>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</si>
  <si>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</si>
  <si>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</si>
  <si>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</si>
  <si>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</si>
  <si>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</si>
  <si>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</si>
  <si>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</si>
  <si>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</si>
  <si>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</si>
  <si>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</si>
  <si>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</si>
  <si>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</si>
  <si>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</si>
  <si>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</si>
  <si>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</si>
  <si>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</si>
  <si>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</si>
  <si>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</si>
  <si>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</si>
  <si>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</si>
  <si>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</si>
  <si>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</si>
  <si>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</si>
  <si>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</si>
  <si>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</si>
  <si>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</si>
  <si>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</si>
  <si>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</si>
  <si>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</si>
  <si>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</si>
  <si>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</si>
  <si>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</si>
  <si>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</si>
  <si>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</si>
  <si>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</si>
  <si>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</si>
  <si>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</si>
  <si>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</si>
  <si>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</si>
  <si>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</si>
  <si>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</si>
  <si>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</si>
  <si>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</si>
  <si>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</si>
  <si>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</si>
  <si>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</si>
  <si>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</si>
  <si>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</si>
  <si>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</si>
  <si>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</si>
  <si>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</si>
  <si>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</si>
  <si>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</si>
  <si>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</si>
  <si>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</si>
  <si>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</si>
  <si>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</si>
  <si>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</si>
  <si>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</si>
  <si>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</si>
  <si>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</si>
  <si>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</si>
  <si>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</si>
  <si>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</si>
  <si>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</si>
  <si>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</si>
  <si>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</si>
  <si>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</si>
  <si>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</si>
  <si>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</si>
  <si>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</si>
  <si>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</si>
  <si>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</si>
  <si>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</si>
  <si>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</si>
  <si>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</si>
  <si>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</si>
  <si>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</si>
  <si>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</si>
  <si>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</si>
  <si>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</si>
  <si>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</si>
  <si>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</si>
  <si>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</si>
  <si>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</si>
  <si>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</si>
  <si>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</si>
  <si>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</si>
  <si>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</si>
  <si>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</si>
  <si>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</si>
  <si>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</si>
  <si>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</si>
  <si>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</si>
  <si>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</si>
  <si>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</si>
  <si>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</si>
  <si>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</si>
  <si>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</si>
  <si>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</si>
  <si>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</si>
  <si>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</si>
  <si>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</si>
  <si>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</si>
  <si>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</si>
  <si>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</si>
  <si>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</si>
  <si>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</si>
  <si>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</si>
  <si>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</si>
  <si>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</si>
  <si>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</si>
  <si>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</si>
  <si>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</si>
  <si>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</si>
  <si>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</si>
  <si>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</si>
  <si>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</si>
  <si>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</si>
  <si>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</si>
  <si>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</si>
  <si>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</si>
  <si>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</si>
  <si>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</si>
  <si>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</si>
  <si>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</si>
  <si>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</si>
  <si>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</si>
  <si>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</si>
  <si>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</si>
  <si>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</si>
  <si>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</si>
  <si>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</si>
  <si>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</si>
  <si>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</si>
  <si>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</si>
  <si>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</si>
  <si>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</si>
  <si>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</si>
  <si>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</si>
  <si>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</si>
  <si>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</si>
  <si>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</si>
  <si>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</si>
  <si>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</si>
  <si>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</si>
  <si>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</si>
  <si>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</si>
  <si>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</si>
  <si>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</si>
  <si>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</si>
  <si>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</si>
  <si>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</si>
  <si>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</si>
  <si>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</si>
  <si>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</si>
  <si>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</si>
  <si>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</si>
  <si>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</si>
  <si>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</si>
  <si>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</si>
  <si>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</si>
  <si>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</si>
  <si>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</si>
  <si>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</si>
  <si>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</si>
  <si>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</si>
  <si>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</si>
  <si>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</si>
  <si>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</si>
  <si>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</si>
  <si>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</si>
  <si>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</si>
  <si>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</si>
  <si>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</si>
  <si>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</si>
  <si>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</si>
  <si>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</si>
  <si>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</si>
  <si>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</si>
  <si>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</si>
  <si>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</si>
  <si>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</si>
  <si>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</si>
  <si>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</si>
  <si>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</si>
  <si>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</si>
  <si>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</si>
  <si>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</si>
  <si>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</si>
  <si>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</si>
  <si>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</si>
  <si>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</si>
  <si>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</si>
  <si>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</si>
  <si>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</si>
  <si>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</si>
  <si>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</si>
  <si>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</si>
  <si>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</si>
  <si>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</si>
  <si>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</si>
  <si>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</si>
  <si>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</si>
  <si>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</si>
  <si>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</si>
  <si>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</si>
  <si>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</si>
  <si>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</si>
  <si>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</si>
  <si>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</si>
  <si>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</si>
  <si>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</si>
  <si>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</si>
  <si>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</si>
  <si>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</si>
  <si>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</si>
  <si>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</si>
  <si>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</si>
  <si>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</si>
  <si>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</si>
  <si>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</si>
  <si>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</si>
  <si>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</si>
  <si>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</si>
  <si>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</si>
  <si>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</si>
  <si>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</si>
  <si>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</si>
  <si>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</si>
  <si>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</si>
  <si>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</si>
  <si>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</si>
  <si>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</si>
  <si>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</si>
  <si>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</si>
  <si>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</si>
  <si>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</si>
  <si>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</si>
  <si>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</si>
  <si>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</si>
  <si>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</si>
  <si>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</si>
  <si>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</si>
  <si>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</si>
  <si>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</si>
  <si>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</si>
  <si>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</si>
  <si>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</si>
  <si>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</si>
  <si>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</si>
  <si>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</si>
  <si>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</si>
  <si>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</si>
  <si>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</si>
  <si>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</si>
  <si>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</si>
  <si>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</si>
  <si>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</si>
  <si>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</si>
  <si>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</si>
  <si>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</si>
  <si>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</si>
  <si>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</si>
  <si>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</si>
  <si>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</si>
  <si>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</si>
  <si>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</si>
  <si>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</si>
  <si>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</si>
  <si>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</si>
  <si>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</si>
  <si>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</si>
  <si>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</si>
  <si>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</si>
  <si>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</si>
  <si>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</si>
  <si>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</si>
  <si>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</si>
  <si>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</si>
  <si>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</si>
  <si>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</si>
  <si>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</si>
  <si>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</si>
  <si>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</si>
  <si>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</si>
  <si>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</si>
  <si>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</si>
  <si>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</si>
  <si>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</si>
  <si>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</si>
  <si>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</si>
  <si>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</si>
  <si>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</si>
  <si>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</si>
  <si>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</si>
  <si>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</si>
  <si>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</si>
  <si>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</si>
  <si>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</si>
  <si>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</si>
  <si>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</si>
  <si>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</si>
  <si>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</si>
  <si>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</si>
  <si>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</si>
  <si>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</si>
  <si>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</si>
  <si>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</si>
  <si>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</si>
  <si>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</si>
  <si>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</si>
  <si>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</si>
  <si>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</si>
  <si>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</si>
  <si>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</si>
  <si>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</si>
  <si>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</si>
  <si>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</si>
  <si>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</si>
  <si>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</si>
  <si>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</si>
  <si>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</si>
  <si>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</si>
  <si>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</si>
  <si>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</si>
  <si>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</si>
  <si>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</si>
  <si>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</si>
  <si>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</si>
  <si>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</si>
  <si>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</si>
  <si>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</si>
  <si>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</si>
  <si>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</si>
  <si>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</si>
  <si>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</si>
  <si>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</si>
  <si>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</si>
  <si>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</si>
  <si>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</si>
  <si>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</si>
  <si>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</si>
  <si>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</si>
  <si>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</si>
  <si>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</si>
  <si>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</si>
  <si>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</si>
  <si>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</si>
  <si>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</si>
  <si>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</si>
  <si>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</si>
  <si>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</si>
  <si>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</si>
  <si>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</si>
  <si>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</si>
  <si>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</si>
  <si>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</si>
  <si>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</si>
  <si>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</si>
  <si>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</si>
  <si>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</si>
  <si>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</si>
  <si>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</si>
  <si>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</si>
  <si>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</si>
  <si>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</si>
  <si>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</si>
  <si>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</si>
  <si>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</si>
  <si>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</si>
  <si>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</si>
  <si>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</si>
  <si>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</si>
  <si>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</si>
  <si>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</si>
  <si>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</si>
  <si>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</si>
  <si>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</si>
  <si>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</si>
  <si>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</si>
  <si>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</si>
  <si>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</si>
  <si>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</si>
  <si>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</si>
  <si>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</si>
  <si>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</si>
  <si>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</si>
  <si>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</si>
  <si>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</si>
  <si>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</si>
  <si>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</si>
  <si>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</si>
  <si>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</si>
  <si>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</si>
  <si>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</si>
  <si>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</si>
  <si>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</si>
  <si>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</si>
  <si>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</si>
  <si>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</si>
  <si>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</si>
  <si>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</si>
  <si>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</si>
  <si>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</si>
  <si>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</si>
  <si>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</si>
  <si>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</si>
  <si>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</si>
  <si>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</si>
  <si>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</si>
  <si>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</si>
  <si>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</si>
  <si>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</si>
  <si>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</si>
  <si>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</si>
  <si>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</si>
  <si>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</si>
  <si>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</si>
  <si>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</si>
  <si>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</si>
  <si>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</si>
  <si>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</si>
  <si>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</si>
  <si>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</si>
  <si>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</si>
  <si>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</si>
  <si>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</si>
  <si>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</si>
  <si>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</si>
  <si>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</si>
  <si>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</si>
  <si>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</si>
  <si>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</si>
  <si>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</si>
  <si>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</si>
  <si>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</si>
  <si>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</si>
  <si>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</si>
  <si>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</si>
  <si>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</si>
  <si>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</si>
  <si>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</si>
  <si>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</si>
  <si>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</si>
  <si>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</si>
  <si>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</si>
  <si>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</si>
  <si>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</si>
  <si>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</si>
  <si>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</si>
  <si>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</si>
  <si>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</si>
  <si>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</si>
  <si>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</si>
  <si>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</si>
  <si>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</si>
  <si>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</si>
  <si>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</si>
  <si>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</si>
  <si>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</si>
  <si>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</si>
  <si>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</si>
  <si>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</si>
  <si>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</si>
  <si>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</si>
  <si>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</si>
  <si>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</si>
  <si>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</si>
  <si>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</si>
  <si>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</si>
  <si>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</si>
  <si>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</si>
  <si>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</si>
  <si>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</si>
  <si>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</si>
  <si>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</si>
  <si>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</si>
  <si>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</si>
  <si>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</si>
  <si>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</si>
  <si>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</si>
  <si>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</si>
  <si>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</si>
  <si>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</si>
  <si>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</si>
  <si>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</si>
  <si>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</si>
  <si>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</si>
  <si>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</si>
  <si>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</si>
  <si>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</si>
  <si>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</si>
  <si>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</si>
  <si>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</si>
  <si>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</si>
  <si>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</si>
  <si>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</si>
  <si>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</si>
  <si>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</si>
  <si>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</si>
  <si>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</si>
  <si>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</si>
  <si>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</si>
  <si>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</si>
  <si>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</si>
  <si>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</si>
  <si>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</si>
  <si>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</si>
  <si>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</si>
  <si>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</si>
  <si>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</si>
  <si>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</si>
  <si>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</si>
  <si>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</si>
  <si>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</si>
  <si>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</si>
  <si>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</si>
  <si>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</si>
  <si>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</si>
  <si>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</si>
  <si>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</si>
  <si>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</si>
  <si>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</si>
  <si>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</si>
  <si>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</si>
  <si>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</si>
  <si>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</si>
  <si>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</si>
  <si>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</si>
  <si>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</si>
  <si>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</si>
  <si>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</si>
  <si>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</si>
  <si>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</si>
  <si>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</si>
  <si>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</si>
  <si>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</si>
  <si>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</si>
  <si>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</si>
  <si>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</si>
  <si>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</si>
  <si>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</si>
  <si>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</si>
  <si>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</si>
  <si>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</si>
  <si>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</si>
  <si>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</si>
  <si>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</si>
  <si>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</si>
  <si>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</si>
  <si>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</si>
  <si>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</si>
  <si>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</si>
  <si>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</si>
  <si>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</si>
  <si>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</si>
  <si>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</si>
  <si>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</si>
  <si>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</si>
  <si>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</si>
  <si>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</si>
  <si>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</si>
  <si>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</si>
  <si>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</si>
  <si>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</si>
  <si>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</si>
  <si>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</si>
  <si>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</si>
  <si>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</si>
  <si>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</si>
  <si>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</si>
  <si>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</si>
  <si>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</si>
  <si>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</si>
  <si>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</si>
  <si>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</si>
  <si>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</si>
  <si>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</si>
  <si>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</si>
  <si>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</si>
  <si>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</si>
  <si>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</si>
  <si>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</si>
  <si>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</si>
  <si>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</si>
  <si>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</si>
  <si>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</si>
  <si>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</si>
  <si>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</si>
  <si>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</si>
  <si>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</si>
  <si>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</si>
  <si>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</si>
  <si>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</si>
  <si>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</si>
  <si>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</si>
  <si>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</si>
  <si>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</si>
  <si>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</si>
  <si>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</si>
  <si>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</si>
  <si>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</si>
  <si>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</si>
  <si>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</si>
  <si>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</si>
  <si>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</si>
  <si>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</si>
  <si>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</si>
  <si>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</si>
  <si>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</si>
  <si>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</si>
  <si>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</si>
  <si>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</si>
  <si>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</si>
  <si>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</si>
  <si>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</si>
  <si>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</si>
  <si>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</si>
  <si>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</si>
  <si>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</si>
  <si>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</si>
  <si>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</si>
  <si>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</si>
  <si>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</si>
  <si>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</si>
  <si>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</si>
  <si>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</si>
  <si>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</si>
  <si>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</si>
  <si>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</si>
  <si>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</si>
  <si>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</si>
  <si>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</si>
  <si>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</si>
  <si>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</si>
  <si>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</si>
  <si>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</si>
  <si>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</si>
  <si>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</si>
  <si>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</si>
  <si>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</si>
  <si>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</si>
  <si>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</si>
  <si>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</si>
  <si>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</si>
  <si>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</si>
  <si>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</si>
  <si>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</si>
  <si>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</si>
  <si>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</si>
  <si>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</si>
  <si>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</si>
  <si>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</si>
  <si>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</si>
  <si>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</si>
  <si>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</si>
  <si>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</si>
  <si>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</si>
  <si>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</si>
  <si>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</si>
  <si>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</si>
  <si>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</si>
  <si>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</si>
  <si>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</si>
  <si>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</si>
  <si>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</si>
  <si>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</si>
  <si>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</si>
  <si>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</si>
  <si>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</si>
  <si>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</si>
  <si>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</si>
  <si>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</si>
  <si>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</si>
  <si>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</si>
  <si>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</si>
  <si>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</si>
  <si>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</si>
  <si>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</si>
  <si>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</si>
  <si>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</si>
  <si>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</si>
  <si>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</si>
  <si>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</si>
  <si>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</si>
  <si>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</si>
  <si>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</si>
  <si>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</si>
  <si>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</si>
  <si>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</si>
  <si>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</si>
  <si>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</si>
  <si>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</si>
  <si>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</si>
  <si>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</si>
  <si>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</si>
  <si>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</si>
  <si>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</si>
  <si>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</si>
  <si>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</si>
  <si>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</si>
  <si>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</si>
  <si>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</si>
  <si>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</si>
  <si>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</si>
  <si>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</si>
  <si>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</si>
  <si>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</si>
  <si>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</si>
  <si>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</si>
  <si>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</si>
  <si>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</si>
  <si>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</si>
  <si>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</si>
  <si>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</si>
  <si>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</si>
  <si>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</si>
  <si>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</si>
  <si>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</si>
  <si>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</si>
  <si>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</si>
  <si>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</si>
  <si>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</si>
  <si>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</si>
  <si>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</si>
  <si>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</si>
  <si>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</si>
  <si>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</si>
  <si>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</si>
  <si>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</si>
  <si>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</si>
  <si>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</si>
  <si>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</si>
  <si>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</si>
  <si>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</si>
  <si>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</si>
  <si>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</si>
  <si>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</si>
  <si>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</si>
  <si>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</si>
  <si>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</si>
  <si>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</si>
  <si>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</si>
  <si>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</si>
  <si>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</si>
  <si>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</si>
  <si>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</si>
  <si>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</si>
  <si>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</si>
  <si>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</si>
  <si>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</si>
  <si>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</si>
  <si>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</si>
  <si>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</si>
  <si>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</si>
  <si>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</si>
  <si>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</si>
  <si>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</si>
  <si>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</si>
  <si>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</si>
  <si>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</si>
  <si>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</si>
  <si>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</si>
  <si>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</si>
  <si>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</si>
  <si>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</si>
  <si>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</si>
  <si>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</si>
  <si>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</si>
  <si>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</si>
  <si>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</si>
  <si>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</si>
  <si>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</si>
  <si>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</si>
  <si>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</si>
  <si>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</si>
  <si>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</si>
  <si>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</si>
  <si>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</si>
  <si>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</si>
  <si>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</si>
  <si>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</si>
  <si>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</si>
  <si>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</si>
  <si>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</si>
  <si>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</si>
  <si>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</si>
  <si>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</si>
  <si>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</si>
  <si>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</si>
  <si>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</si>
  <si>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</si>
  <si>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</si>
  <si>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</si>
  <si>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</si>
  <si>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</si>
  <si>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</si>
  <si>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</si>
  <si>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</si>
  <si>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</si>
  <si>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</si>
  <si>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</si>
  <si>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</si>
  <si>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</si>
  <si>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</si>
  <si>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</si>
  <si>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</si>
  <si>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</si>
  <si>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</si>
  <si>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</si>
  <si>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</si>
  <si>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</si>
  <si>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</si>
  <si>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</si>
  <si>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</si>
  <si>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</si>
  <si>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</si>
  <si>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</si>
  <si>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</si>
  <si>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</si>
  <si>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</si>
  <si>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</si>
  <si>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</si>
  <si>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</si>
  <si>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</si>
  <si>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</si>
  <si>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</si>
  <si>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</si>
  <si>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</si>
  <si>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</si>
  <si>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</si>
  <si>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</si>
  <si>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</si>
  <si>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</si>
  <si>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</si>
  <si>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</si>
  <si>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</si>
  <si>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</si>
  <si>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</si>
  <si>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</si>
  <si>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</si>
  <si>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</si>
  <si>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</si>
  <si>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</si>
  <si>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</si>
  <si>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</si>
  <si>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</si>
  <si>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</si>
  <si>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</si>
  <si>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</si>
  <si>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</si>
  <si>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</si>
  <si>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</si>
  <si>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</si>
  <si>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</si>
  <si>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</si>
  <si>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</si>
  <si>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</si>
  <si>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</si>
  <si>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</si>
  <si>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</si>
  <si>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</si>
  <si>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</si>
  <si>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</si>
  <si>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</si>
  <si>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</si>
  <si>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</si>
  <si>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</si>
  <si>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</si>
  <si>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</si>
  <si>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</si>
  <si>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</si>
  <si>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</si>
  <si>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</si>
  <si>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</si>
  <si>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</si>
  <si>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</si>
  <si>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</si>
  <si>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</si>
  <si>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</si>
  <si>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</si>
  <si>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</si>
  <si>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</si>
  <si>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</si>
  <si>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</si>
  <si>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</si>
  <si>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</si>
  <si>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</si>
  <si>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</si>
  <si>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</si>
  <si>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</si>
  <si>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</si>
  <si>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</si>
  <si>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</si>
  <si>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</si>
  <si>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</si>
  <si>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</si>
  <si>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</si>
  <si>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</si>
  <si>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</si>
  <si>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</si>
  <si>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</si>
  <si>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</si>
  <si>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</si>
  <si>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</si>
  <si>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</si>
  <si>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</si>
  <si>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</si>
  <si>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</si>
  <si>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</si>
  <si>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</si>
  <si>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</si>
  <si>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</si>
  <si>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</si>
  <si>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</si>
  <si>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</si>
  <si>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</si>
  <si>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</si>
  <si>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</si>
  <si>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</si>
  <si>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</si>
  <si>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</si>
  <si>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</si>
  <si>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</si>
  <si>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</si>
  <si>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</si>
  <si>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</si>
  <si>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</si>
  <si>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</si>
  <si>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</si>
  <si>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</si>
  <si>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</si>
  <si>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</si>
  <si>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</si>
  <si>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</si>
  <si>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</si>
  <si>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</si>
  <si>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</si>
  <si>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</si>
  <si>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</si>
  <si>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</si>
  <si>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</si>
  <si>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</si>
  <si>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</si>
  <si>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</si>
  <si>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</si>
  <si>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</si>
  <si>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</si>
  <si>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</si>
  <si>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</si>
  <si>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</si>
  <si>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</si>
  <si>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</si>
  <si>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</si>
  <si>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</si>
  <si>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</si>
  <si>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</si>
  <si>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</si>
  <si>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</si>
  <si>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</si>
  <si>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</si>
  <si>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</si>
  <si>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</si>
  <si>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</si>
  <si>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</si>
  <si>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</si>
  <si>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</si>
  <si>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</si>
  <si>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</si>
  <si>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</si>
  <si>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</si>
  <si>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</si>
  <si>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</si>
  <si>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</si>
  <si>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</si>
  <si>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</si>
  <si>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</si>
  <si>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</si>
  <si>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</si>
  <si>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</si>
  <si>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</si>
  <si>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</si>
  <si>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</si>
  <si>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</si>
  <si>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</si>
  <si>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</si>
  <si>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</si>
  <si>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</si>
  <si>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</si>
  <si>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</si>
  <si>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</si>
  <si>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</si>
  <si>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</si>
  <si>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</si>
  <si>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</si>
  <si>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</si>
  <si>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</si>
  <si>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</si>
  <si>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</si>
  <si>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</si>
  <si>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</si>
  <si>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</si>
  <si>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</si>
  <si>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</si>
  <si>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</si>
  <si>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</si>
  <si>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</si>
  <si>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</si>
  <si>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</si>
  <si>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</si>
  <si>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</si>
  <si>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</si>
  <si>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</si>
  <si>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</si>
  <si>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</si>
  <si>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</si>
  <si>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</si>
  <si>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</si>
  <si>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</si>
  <si>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</si>
  <si>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</si>
  <si>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</si>
  <si>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</si>
  <si>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</si>
  <si>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</si>
  <si>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</si>
  <si>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</si>
  <si>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</si>
  <si>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</si>
  <si>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</si>
  <si>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</si>
  <si>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</si>
  <si>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</si>
  <si>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</si>
  <si>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</si>
  <si>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</si>
  <si>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</si>
  <si>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</si>
  <si>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</si>
  <si>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</si>
  <si>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</si>
  <si>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</si>
  <si>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</si>
  <si>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</si>
  <si>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</si>
  <si>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</si>
  <si>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</si>
  <si>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</si>
  <si>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</si>
  <si>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</si>
  <si>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</si>
  <si>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</si>
  <si>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</si>
  <si>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</si>
  <si>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</si>
  <si>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</si>
  <si>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</si>
  <si>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</si>
  <si>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</si>
  <si>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</si>
  <si>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</si>
  <si>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</si>
  <si>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</si>
  <si>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</si>
  <si>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</si>
  <si>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</si>
  <si>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</si>
  <si>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</si>
  <si>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</si>
  <si>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</si>
  <si>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</si>
  <si>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</si>
  <si>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</si>
  <si>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</si>
  <si>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</si>
  <si>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</si>
  <si>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</si>
  <si>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</si>
  <si>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</si>
  <si>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</si>
  <si>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</si>
  <si>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</si>
  <si>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</si>
  <si>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</si>
  <si>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</si>
  <si>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</si>
  <si>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</si>
  <si>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</si>
  <si>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</si>
  <si>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</si>
  <si>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</si>
  <si>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</si>
  <si>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</si>
  <si>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</si>
  <si>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</si>
  <si>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</si>
  <si>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</si>
  <si>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</si>
  <si>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</si>
  <si>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</si>
  <si>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</si>
  <si>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</si>
  <si>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</si>
  <si>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</si>
  <si>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</si>
  <si>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</si>
  <si>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</si>
  <si>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</si>
  <si>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</si>
  <si>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</si>
  <si>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</si>
  <si>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</si>
  <si>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</si>
  <si>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</si>
  <si>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</si>
  <si>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</si>
  <si>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</si>
  <si>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</si>
  <si>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</si>
  <si>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</si>
  <si>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</si>
  <si>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</si>
  <si>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</si>
  <si>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</si>
  <si>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</si>
  <si>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</si>
  <si>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</si>
  <si>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</si>
  <si>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</si>
  <si>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</si>
  <si>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</si>
  <si>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</si>
  <si>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</si>
  <si>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</si>
  <si>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</si>
  <si>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</si>
  <si>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</si>
  <si>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</si>
  <si>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</si>
  <si>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</si>
  <si>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</si>
  <si>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</si>
  <si>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</si>
  <si>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</si>
  <si>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</si>
  <si>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</si>
  <si>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</si>
  <si>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</si>
  <si>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</si>
  <si>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</si>
  <si>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</si>
  <si>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</si>
  <si>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</si>
  <si>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</si>
  <si>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</si>
  <si>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</si>
  <si>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</si>
  <si>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</si>
  <si>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</si>
  <si>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</si>
  <si>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</si>
  <si>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</si>
  <si>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</si>
  <si>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</si>
  <si>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</si>
  <si>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</si>
  <si>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</si>
  <si>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</si>
  <si>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</si>
  <si>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</si>
  <si>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</si>
  <si>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</si>
  <si>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</si>
  <si>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</si>
  <si>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</si>
  <si>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</si>
  <si>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</si>
  <si>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</si>
  <si>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</si>
  <si>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</si>
  <si>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</si>
  <si>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</si>
  <si>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</si>
  <si>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</si>
  <si>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</si>
  <si>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</si>
  <si>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</si>
  <si>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</si>
  <si>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</si>
  <si>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</si>
  <si>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</si>
  <si>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</si>
  <si>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</si>
  <si>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</si>
  <si>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</si>
  <si>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</si>
  <si>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</si>
  <si>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</si>
  <si>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</si>
  <si>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</si>
  <si>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</si>
  <si>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</si>
  <si>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</si>
  <si>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</si>
  <si>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</si>
  <si>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</si>
  <si>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</si>
  <si>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</si>
  <si>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</si>
  <si>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</si>
  <si>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</si>
  <si>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</si>
  <si>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</si>
  <si>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</si>
  <si>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</si>
  <si>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</si>
  <si>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</si>
  <si>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</si>
  <si>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</si>
  <si>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</si>
  <si>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</si>
  <si>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</si>
  <si>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</si>
  <si>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</si>
  <si>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</si>
  <si>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</si>
  <si>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</si>
  <si>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</si>
  <si>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</si>
  <si>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</si>
  <si>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</si>
  <si>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</si>
  <si>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</si>
  <si>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</si>
  <si>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</si>
  <si>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</si>
  <si>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</si>
  <si>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</si>
  <si>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</si>
  <si>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</si>
  <si>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</si>
  <si>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</si>
  <si>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</si>
  <si>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</si>
  <si>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</si>
  <si>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</si>
  <si>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</si>
  <si>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</si>
  <si>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</si>
  <si>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</si>
  <si>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</si>
  <si>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</si>
  <si>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</si>
  <si>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</si>
  <si>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</si>
  <si>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</si>
  <si>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</si>
  <si>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</si>
  <si>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</si>
  <si>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</si>
  <si>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</si>
  <si>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</si>
  <si>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</si>
  <si>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</si>
  <si>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</si>
  <si>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</si>
  <si>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</si>
  <si>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</si>
  <si>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</si>
  <si>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</si>
  <si>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</si>
  <si>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</si>
  <si>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</si>
  <si>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</si>
  <si>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</si>
  <si>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</si>
  <si>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</si>
  <si>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</si>
  <si>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</si>
  <si>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</si>
  <si>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</si>
  <si>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</si>
  <si>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</si>
  <si>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</si>
  <si>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</si>
  <si>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</si>
  <si>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</si>
  <si>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</si>
  <si>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</si>
  <si>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</si>
  <si>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</si>
  <si>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</si>
  <si>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</si>
  <si>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</si>
  <si>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</si>
  <si>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</si>
  <si>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</si>
  <si>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</si>
  <si>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</si>
  <si>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</si>
  <si>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</si>
  <si>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</si>
  <si>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</si>
  <si>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</si>
  <si>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</si>
  <si>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</si>
  <si>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</si>
  <si>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</si>
  <si>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</si>
  <si>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</si>
  <si>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</si>
  <si>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</si>
  <si>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</si>
  <si>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</si>
  <si>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</si>
  <si>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</si>
  <si>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</si>
  <si>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</si>
  <si>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</si>
  <si>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</si>
  <si>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</si>
  <si>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</si>
  <si>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</si>
  <si>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</si>
  <si>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</si>
  <si>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</si>
  <si>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</si>
  <si>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</si>
  <si>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</si>
  <si>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</si>
  <si>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</si>
  <si>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</si>
  <si>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</si>
  <si>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</si>
  <si>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</si>
  <si>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</si>
  <si>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</si>
  <si>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</si>
  <si>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</si>
  <si>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</si>
  <si>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</si>
  <si>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</si>
  <si>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</si>
  <si>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</si>
  <si>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</si>
  <si>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</si>
  <si>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</si>
  <si>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</si>
  <si>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</si>
  <si>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</si>
  <si>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</si>
  <si>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</si>
  <si>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</si>
  <si>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</si>
  <si>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</si>
  <si>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</si>
  <si>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</si>
  <si>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</si>
  <si>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</si>
  <si>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</si>
  <si>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</si>
  <si>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</si>
  <si>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</si>
  <si>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</si>
  <si>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</si>
  <si>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</si>
  <si>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</si>
  <si>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</si>
  <si>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</si>
  <si>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</si>
  <si>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</si>
  <si>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</si>
  <si>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</si>
  <si>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</si>
  <si>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</si>
  <si>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</si>
  <si>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</si>
  <si>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</si>
  <si>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</si>
  <si>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</si>
  <si>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</si>
  <si>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</si>
  <si>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</si>
  <si>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</si>
  <si>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</si>
  <si>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</si>
  <si>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</si>
  <si>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</si>
  <si>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</si>
  <si>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</si>
  <si>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</si>
  <si>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</si>
  <si>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</si>
  <si>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</si>
  <si>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</si>
  <si>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</si>
  <si>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</si>
  <si>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</si>
  <si>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</si>
  <si>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</si>
  <si>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</si>
  <si>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</si>
  <si>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</si>
  <si>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</si>
  <si>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</si>
  <si>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</si>
  <si>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</si>
  <si>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</si>
  <si>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</si>
  <si>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</si>
  <si>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</si>
  <si>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</si>
  <si>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</si>
  <si>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</si>
  <si>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</si>
  <si>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</si>
  <si>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</si>
  <si>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</si>
  <si>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</si>
  <si>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</si>
  <si>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</si>
  <si>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</si>
  <si>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</si>
  <si>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</si>
  <si>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</si>
  <si>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</si>
  <si>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</si>
  <si>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</si>
  <si>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</si>
  <si>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</si>
  <si>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</si>
  <si>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</si>
  <si>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</si>
  <si>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</si>
  <si>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</si>
  <si>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</si>
  <si>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</si>
  <si>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</si>
  <si>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</si>
  <si>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</si>
  <si>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</si>
  <si>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</si>
  <si>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</si>
  <si>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</si>
  <si>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</si>
  <si>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</si>
  <si>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</si>
  <si>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</si>
  <si>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</si>
  <si>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</si>
  <si>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</si>
  <si>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</si>
  <si>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</si>
  <si>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</si>
  <si>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</si>
  <si>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</si>
  <si>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</si>
  <si>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</si>
  <si>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</si>
  <si>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</si>
  <si>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</si>
  <si>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</si>
  <si>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</si>
  <si>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</si>
  <si>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</si>
  <si>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</si>
  <si>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</si>
  <si>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</si>
  <si>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</si>
  <si>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</si>
  <si>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</si>
  <si>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</si>
  <si>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</si>
  <si>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</si>
  <si>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</si>
  <si>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</si>
  <si>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</si>
  <si>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</si>
  <si>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</si>
  <si>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</si>
  <si>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</si>
  <si>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</si>
  <si>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</si>
  <si>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</si>
  <si>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</si>
  <si>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</si>
  <si>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</si>
  <si>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</si>
  <si>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</si>
  <si>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</si>
  <si>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</si>
  <si>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</si>
  <si>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</si>
  <si>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</si>
  <si>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</si>
  <si>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</si>
  <si>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</si>
  <si>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</si>
  <si>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</si>
  <si>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</si>
  <si>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</si>
  <si>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</si>
  <si>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</si>
  <si>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</si>
  <si>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</si>
  <si>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</si>
  <si>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</si>
  <si>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</si>
  <si>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</si>
  <si>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</si>
  <si>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</si>
  <si>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</si>
  <si>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</si>
  <si>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</si>
  <si>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</si>
  <si>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</si>
  <si>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</si>
  <si>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</si>
  <si>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</si>
  <si>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</si>
  <si>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</si>
  <si>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</si>
  <si>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</si>
  <si>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</si>
  <si>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</si>
  <si>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</si>
  <si>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</si>
  <si>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</si>
  <si>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</si>
  <si>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</si>
  <si>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</si>
  <si>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</si>
  <si>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</si>
  <si>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</si>
  <si>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</si>
  <si>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</si>
  <si>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</si>
  <si>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</si>
  <si>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</si>
  <si>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</si>
  <si>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</si>
  <si>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</si>
  <si>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</si>
  <si>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</si>
  <si>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</si>
  <si>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</si>
  <si>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</si>
  <si>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</si>
  <si>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</si>
  <si>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</si>
  <si>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</si>
  <si>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</si>
  <si>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</si>
  <si>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</si>
  <si>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</si>
  <si>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</si>
  <si>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</si>
  <si>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</si>
  <si>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</si>
  <si>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</si>
  <si>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</si>
  <si>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</si>
  <si>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</si>
  <si>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</si>
  <si>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</si>
  <si>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</si>
  <si>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</si>
  <si>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</si>
  <si>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</si>
  <si>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</si>
  <si>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</si>
  <si>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</si>
  <si>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</si>
  <si>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</si>
  <si>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</si>
  <si>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</si>
  <si>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</si>
  <si>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</si>
  <si>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</si>
  <si>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</si>
  <si>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</si>
  <si>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</si>
  <si>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</si>
  <si>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</si>
  <si>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</si>
  <si>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</si>
  <si>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</si>
  <si>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</si>
  <si>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</si>
  <si>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</si>
  <si>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</si>
  <si>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</si>
  <si>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</si>
  <si>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</si>
  <si>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</si>
  <si>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</si>
  <si>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</si>
  <si>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</si>
  <si>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</si>
  <si>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</si>
  <si>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</si>
  <si>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</si>
  <si>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</si>
  <si>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</si>
  <si>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</si>
  <si>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</si>
  <si>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</si>
  <si>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</si>
  <si>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</si>
  <si>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</si>
  <si>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</si>
  <si>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</si>
  <si>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</si>
  <si>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</si>
  <si>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</si>
  <si>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</si>
  <si>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</si>
  <si>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</si>
  <si>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</si>
  <si>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</si>
  <si>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</si>
  <si>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</si>
  <si>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</si>
  <si>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</si>
  <si>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</si>
  <si>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</si>
  <si>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</si>
  <si>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</si>
  <si>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</si>
  <si>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</si>
  <si>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</si>
  <si>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</si>
  <si>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</si>
  <si>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</si>
  <si>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</si>
  <si>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</si>
  <si>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</si>
  <si>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</si>
  <si>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</si>
  <si>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</si>
  <si>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</si>
  <si>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</si>
  <si>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</si>
  <si>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</si>
  <si>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</si>
  <si>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</si>
  <si>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</si>
  <si>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</si>
  <si>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</si>
  <si>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</si>
  <si>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</si>
  <si>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</si>
  <si>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</si>
  <si>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</si>
  <si>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</si>
  <si>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</si>
  <si>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</si>
  <si>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</si>
  <si>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</si>
  <si>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</si>
  <si>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</si>
  <si>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</si>
  <si>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</si>
  <si>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</si>
  <si>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</si>
  <si>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</si>
  <si>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</si>
  <si>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</si>
  <si>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</si>
  <si>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</si>
  <si>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</si>
  <si>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</si>
  <si>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</si>
  <si>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</si>
  <si>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</si>
  <si>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</si>
  <si>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</si>
  <si>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</si>
  <si>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</si>
  <si>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</si>
  <si>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</si>
  <si>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</si>
  <si>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</si>
  <si>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</si>
  <si>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</si>
  <si>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</si>
  <si>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</si>
  <si>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</si>
  <si>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</si>
  <si>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</si>
  <si>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</si>
  <si>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</si>
  <si>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</si>
  <si>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</si>
  <si>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</si>
  <si>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</si>
  <si>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</si>
  <si>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</si>
  <si>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</si>
  <si>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</si>
  <si>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</si>
  <si>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</si>
  <si>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</si>
  <si>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</si>
  <si>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</si>
  <si>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</si>
  <si>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</si>
  <si>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</si>
  <si>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</si>
  <si>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</si>
  <si>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</si>
  <si>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</si>
  <si>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</si>
  <si>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</si>
  <si>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</si>
  <si>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</si>
  <si>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</si>
  <si>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</si>
  <si>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</si>
  <si>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</si>
  <si>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</si>
  <si>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</si>
  <si>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</si>
  <si>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</si>
  <si>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</si>
  <si>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</si>
  <si>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</si>
  <si>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</si>
  <si>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</si>
  <si>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</si>
  <si>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</si>
  <si>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</si>
  <si>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</si>
  <si>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</si>
  <si>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</si>
  <si>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</si>
  <si>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</si>
  <si>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</si>
  <si>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</si>
  <si>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</si>
  <si>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</si>
  <si>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</si>
  <si>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</si>
  <si>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</si>
  <si>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</si>
  <si>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</si>
  <si>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</si>
  <si>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</si>
  <si>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</si>
  <si>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</si>
  <si>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</si>
  <si>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</si>
  <si>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</si>
  <si>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</si>
  <si>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</si>
  <si>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</si>
  <si>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</si>
  <si>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</si>
  <si>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</si>
  <si>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</si>
  <si>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</si>
  <si>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</si>
  <si>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</si>
  <si>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</si>
  <si>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</si>
  <si>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</si>
  <si>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</si>
  <si>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</si>
  <si>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</si>
  <si>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</si>
  <si>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</si>
  <si>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</si>
  <si>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</si>
  <si>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</si>
  <si>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</si>
  <si>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</si>
  <si>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</si>
  <si>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</si>
  <si>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</si>
  <si>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</si>
  <si>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</si>
  <si>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</si>
  <si>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</si>
  <si>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</si>
  <si>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</si>
  <si>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</si>
  <si>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</si>
  <si>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</si>
  <si>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</si>
  <si>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</si>
  <si>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</si>
  <si>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</si>
  <si>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</si>
  <si>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</si>
  <si>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</si>
  <si>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</si>
  <si>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</si>
  <si>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</si>
  <si>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</si>
  <si>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</si>
  <si>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</si>
  <si>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</si>
  <si>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</si>
  <si>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</si>
  <si>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</si>
  <si>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</si>
  <si>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</si>
  <si>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</si>
  <si>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</si>
  <si>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</si>
  <si>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</si>
  <si>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</si>
  <si>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</si>
  <si>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</si>
  <si>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</si>
  <si>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</si>
  <si>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</si>
  <si>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</si>
  <si>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</si>
  <si>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</si>
  <si>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</si>
  <si>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</si>
  <si>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</si>
  <si>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</si>
  <si>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</si>
  <si>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</si>
  <si>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</si>
  <si>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</si>
  <si>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</si>
  <si>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</si>
  <si>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</si>
  <si>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</si>
  <si>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</si>
  <si>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</si>
  <si>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</si>
  <si>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</si>
  <si>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</si>
  <si>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</si>
  <si>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</si>
  <si>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</si>
  <si>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</si>
  <si>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</si>
  <si>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</si>
  <si>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</si>
  <si>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</si>
  <si>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</si>
  <si>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</si>
  <si>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</si>
  <si>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</si>
  <si>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</si>
  <si>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</si>
  <si>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</si>
  <si>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</si>
  <si>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</si>
  <si>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</si>
  <si>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</si>
  <si>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</si>
  <si>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</si>
  <si>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</si>
  <si>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</si>
  <si>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</si>
  <si>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</si>
  <si>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</si>
  <si>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</si>
  <si>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</si>
  <si>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</si>
  <si>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</si>
  <si>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</si>
  <si>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</si>
  <si>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</si>
  <si>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</si>
  <si>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</si>
  <si>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</si>
  <si>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</si>
  <si>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</si>
  <si>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</si>
  <si>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</si>
  <si>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</si>
  <si>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</si>
  <si>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</si>
  <si>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</si>
  <si>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</si>
  <si>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</si>
  <si>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</si>
  <si>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</si>
  <si>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</si>
  <si>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</si>
  <si>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</si>
  <si>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</si>
  <si>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</si>
  <si>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</si>
  <si>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</si>
  <si>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</si>
  <si>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</si>
  <si>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</si>
  <si>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</si>
  <si>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</si>
  <si>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</si>
  <si>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</si>
  <si>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</si>
  <si>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</si>
  <si>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</si>
  <si>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</si>
  <si>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</si>
  <si>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</si>
  <si>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</si>
  <si>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</si>
  <si>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</si>
  <si>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</si>
  <si>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</si>
  <si>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</si>
  <si>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</si>
  <si>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</si>
  <si>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</si>
  <si>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</si>
  <si>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</si>
  <si>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</si>
  <si>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</si>
  <si>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</si>
  <si>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</si>
  <si>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</si>
  <si>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</si>
  <si>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</si>
  <si>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</si>
  <si>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</si>
  <si>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</si>
  <si>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</si>
  <si>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</si>
  <si>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</si>
  <si>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</si>
  <si>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</si>
  <si>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</si>
  <si>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</si>
  <si>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</si>
  <si>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</si>
  <si>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</si>
  <si>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</si>
  <si>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</si>
  <si>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</si>
  <si>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</si>
  <si>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</si>
  <si>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</si>
  <si>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</si>
  <si>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</si>
  <si>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</si>
  <si>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</si>
  <si>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</si>
  <si>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</si>
  <si>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</si>
  <si>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</si>
  <si>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</si>
  <si>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</si>
  <si>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</si>
  <si>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</si>
  <si>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</si>
  <si>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</si>
  <si>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</si>
  <si>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</si>
  <si>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</si>
  <si>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</si>
  <si>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</si>
  <si>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</si>
  <si>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</si>
  <si>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</si>
  <si>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</si>
  <si>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</si>
  <si>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</si>
  <si>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</si>
  <si>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</si>
  <si>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</si>
  <si>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</si>
  <si>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</si>
  <si>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</si>
  <si>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</si>
  <si>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</si>
  <si>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</si>
  <si>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</si>
  <si>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</si>
  <si>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</si>
  <si>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</si>
  <si>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</si>
  <si>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</si>
  <si>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</si>
  <si>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</si>
  <si>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</si>
  <si>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</si>
  <si>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</si>
  <si>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</si>
  <si>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</si>
  <si>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</si>
  <si>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</si>
  <si>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</si>
  <si>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</si>
  <si>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</si>
  <si>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</si>
  <si>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</si>
  <si>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</si>
  <si>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</si>
  <si>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</si>
  <si>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</si>
  <si>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</si>
  <si>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</si>
  <si>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</si>
  <si>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</si>
  <si>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</si>
  <si>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</si>
  <si>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</si>
  <si>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</si>
  <si>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</si>
  <si>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</si>
  <si>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</si>
  <si>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</si>
  <si>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</si>
  <si>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</si>
  <si>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</si>
  <si>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</si>
  <si>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</si>
  <si>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</si>
  <si>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</si>
  <si>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</si>
  <si>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</si>
  <si>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</si>
  <si>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</si>
  <si>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</si>
  <si>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</si>
  <si>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</si>
  <si>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</si>
  <si>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</si>
  <si>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</si>
  <si>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</si>
  <si>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</si>
  <si>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</si>
  <si>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</si>
  <si>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</si>
  <si>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</si>
  <si>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</si>
  <si>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</si>
  <si>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</si>
  <si>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</si>
  <si>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</si>
  <si>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</si>
  <si>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</si>
  <si>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</si>
  <si>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</si>
  <si>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</si>
  <si>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</si>
  <si>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</si>
  <si>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</si>
  <si>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</si>
  <si>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</si>
  <si>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</si>
  <si>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</si>
  <si>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</si>
  <si>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</si>
  <si>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</si>
  <si>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</si>
  <si>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</si>
  <si>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</si>
  <si>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</si>
  <si>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</si>
  <si>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</si>
  <si>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</si>
  <si>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</si>
  <si>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</si>
  <si>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</si>
  <si>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</si>
  <si>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</si>
  <si>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</si>
  <si>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</si>
  <si>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</si>
  <si>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</si>
  <si>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</si>
  <si>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</si>
  <si>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</si>
  <si>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</si>
  <si>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</si>
  <si>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</si>
  <si>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</si>
  <si>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</si>
  <si>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</si>
  <si>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</si>
  <si>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</si>
  <si>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</si>
  <si>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</si>
  <si>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</si>
  <si>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</si>
  <si>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</si>
  <si>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</si>
  <si>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</si>
  <si>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</si>
  <si>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</si>
  <si>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</si>
  <si>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</si>
  <si>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</si>
  <si>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</si>
  <si>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</si>
  <si>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</si>
  <si>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</si>
  <si>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</si>
  <si>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</si>
  <si>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</si>
  <si>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</si>
  <si>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</si>
  <si>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</si>
  <si>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</si>
  <si>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</si>
  <si>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</si>
  <si>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</si>
  <si>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</si>
  <si>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</si>
  <si>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</si>
  <si>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</si>
  <si>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</si>
  <si>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</si>
  <si>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</si>
  <si>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</si>
  <si>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</si>
  <si>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</si>
  <si>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</si>
  <si>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</si>
  <si>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</si>
  <si>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</si>
  <si>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</si>
  <si>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</si>
  <si>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</si>
  <si>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</si>
  <si>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</si>
  <si>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</si>
  <si>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</si>
  <si>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</si>
  <si>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</si>
  <si>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</si>
  <si>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</si>
  <si>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</si>
  <si>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</si>
  <si>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</si>
  <si>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</si>
  <si>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</si>
  <si>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</si>
  <si>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</si>
  <si>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</si>
  <si>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</si>
  <si>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</si>
  <si>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</si>
  <si>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</si>
  <si>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</si>
  <si>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</si>
  <si>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</si>
  <si>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</si>
  <si>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</si>
  <si>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</si>
  <si>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</si>
  <si>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</si>
  <si>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</si>
  <si>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</si>
  <si>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</si>
  <si>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</si>
  <si>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</si>
  <si>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</si>
  <si>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</si>
  <si>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</si>
  <si>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</si>
  <si>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</si>
  <si>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</si>
  <si>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</si>
  <si>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</si>
  <si>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</si>
  <si>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</si>
  <si>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</si>
  <si>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</si>
  <si>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</si>
  <si>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</si>
  <si>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</si>
  <si>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</si>
  <si>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</si>
  <si>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</si>
  <si>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</si>
  <si>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</si>
  <si>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</si>
  <si>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</si>
  <si>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</si>
  <si>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</si>
  <si>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</si>
  <si>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</si>
  <si>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</si>
  <si>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</si>
  <si>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</si>
  <si>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</si>
  <si>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</si>
  <si>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</si>
  <si>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</si>
  <si>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</si>
  <si>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</si>
  <si>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</si>
  <si>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</si>
  <si>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</si>
  <si>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</si>
  <si>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</si>
  <si>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</si>
  <si>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</si>
  <si>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</si>
  <si>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</si>
  <si>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</si>
  <si>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</si>
  <si>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</si>
  <si>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</si>
  <si>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</si>
  <si>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</si>
  <si>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</si>
  <si>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</si>
  <si>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</si>
  <si>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</si>
  <si>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</si>
  <si>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</si>
  <si>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</si>
  <si>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</si>
  <si>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</si>
  <si>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</si>
  <si>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</si>
  <si>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</si>
  <si>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</si>
  <si>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</si>
  <si>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</si>
  <si>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</si>
  <si>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</si>
  <si>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</si>
  <si>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</si>
  <si>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</si>
  <si>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</si>
  <si>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</si>
  <si>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</si>
  <si>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</si>
  <si>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</si>
  <si>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</si>
  <si>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</si>
  <si>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</si>
  <si>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</si>
  <si>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</si>
  <si>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</si>
  <si>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</si>
  <si>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</si>
  <si>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</si>
  <si>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</si>
  <si>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</si>
  <si>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</si>
  <si>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</si>
  <si>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</si>
  <si>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</si>
  <si>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</si>
  <si>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</si>
  <si>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</si>
  <si>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</si>
  <si>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</si>
  <si>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</si>
  <si>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</si>
  <si>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</si>
  <si>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</si>
  <si>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</si>
  <si>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</si>
  <si>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</si>
  <si>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</si>
  <si>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</si>
  <si>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</si>
  <si>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</si>
  <si>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</si>
  <si>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</si>
  <si>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</si>
  <si>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</si>
  <si>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</si>
  <si>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</si>
  <si>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</si>
  <si>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</si>
  <si>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</si>
  <si>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</si>
  <si>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</si>
  <si>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</si>
  <si>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</si>
  <si>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</si>
  <si>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</si>
  <si>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</si>
  <si>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</si>
  <si>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</si>
  <si>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</si>
  <si>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</si>
  <si>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</si>
  <si>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</si>
  <si>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</si>
  <si>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</si>
  <si>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</si>
  <si>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</si>
  <si>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</si>
  <si>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</si>
  <si>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</si>
  <si>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</si>
  <si>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</si>
  <si>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</si>
  <si>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</si>
  <si>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</si>
  <si>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</si>
  <si>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</si>
  <si>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</si>
  <si>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</si>
  <si>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</si>
  <si>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</si>
  <si>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</si>
  <si>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</si>
  <si>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</si>
  <si>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</si>
  <si>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</si>
  <si>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</si>
  <si>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</si>
  <si>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</si>
  <si>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</si>
  <si>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</si>
  <si>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</si>
  <si>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</si>
  <si>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</si>
  <si>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</si>
  <si>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</si>
  <si>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</si>
  <si>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</si>
  <si>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</si>
  <si>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</si>
  <si>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</si>
  <si>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</si>
  <si>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</si>
  <si>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</si>
  <si>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</si>
  <si>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</si>
  <si>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</si>
  <si>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</si>
  <si>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</si>
  <si>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</si>
  <si>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</si>
  <si>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</si>
  <si>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</si>
  <si>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</si>
  <si>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</si>
  <si>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</si>
  <si>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</si>
  <si>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</si>
  <si>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</si>
  <si>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</si>
  <si>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</si>
  <si>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</si>
  <si>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</si>
  <si>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</si>
  <si>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</si>
  <si>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</si>
  <si>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</si>
  <si>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</si>
  <si>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</si>
  <si>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</si>
  <si>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</si>
  <si>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</si>
  <si>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</si>
  <si>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</si>
  <si>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</si>
  <si>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</si>
  <si>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</si>
  <si>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</si>
  <si>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</si>
  <si>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</si>
  <si>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</si>
  <si>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</si>
  <si>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</si>
  <si>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</si>
  <si>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</si>
  <si>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</si>
  <si>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</si>
  <si>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</si>
  <si>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</si>
  <si>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</si>
  <si>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</si>
  <si>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</si>
  <si>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</si>
  <si>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</si>
  <si>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</si>
  <si>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</si>
  <si>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</si>
  <si>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</si>
  <si>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</si>
  <si>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</si>
  <si>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</si>
  <si>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</si>
  <si>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</si>
  <si>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</si>
  <si>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</si>
  <si>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</si>
  <si>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</si>
  <si>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</si>
  <si>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</si>
  <si>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</si>
  <si>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</si>
  <si>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</si>
  <si>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</si>
  <si>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</si>
  <si>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</si>
  <si>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</si>
  <si>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</si>
  <si>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</si>
  <si>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</si>
  <si>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</si>
  <si>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</si>
  <si>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</si>
  <si>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</si>
  <si>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</si>
  <si>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</si>
  <si>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</si>
  <si>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</si>
  <si>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</si>
  <si>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</si>
  <si>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</si>
  <si>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</si>
  <si>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</si>
  <si>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</si>
  <si>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</si>
  <si>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</si>
  <si>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</si>
  <si>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</si>
  <si>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</si>
  <si>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</si>
  <si>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</si>
  <si>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</si>
  <si>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</si>
  <si>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</si>
  <si>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</si>
  <si>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</si>
  <si>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</si>
  <si>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</si>
  <si>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</si>
  <si>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</si>
  <si>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</si>
  <si>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</si>
  <si>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</si>
  <si>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</si>
  <si>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</si>
  <si>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</si>
  <si>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</si>
  <si>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</si>
  <si>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</si>
  <si>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</si>
  <si>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</si>
  <si>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</si>
  <si>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</si>
  <si>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</si>
  <si>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</si>
  <si>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</si>
  <si>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</si>
  <si>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</si>
  <si>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</si>
  <si>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</si>
  <si>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</si>
  <si>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</si>
  <si>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</si>
  <si>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</si>
  <si>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</si>
  <si>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</si>
  <si>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</si>
  <si>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</si>
  <si>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</si>
  <si>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</si>
  <si>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</si>
  <si>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</si>
  <si>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</si>
  <si>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</si>
  <si>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</si>
  <si>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</si>
  <si>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</si>
  <si>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</si>
  <si>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</si>
  <si>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</si>
  <si>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</si>
  <si>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</si>
  <si>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</si>
  <si>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</si>
  <si>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</si>
  <si>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</si>
  <si>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</si>
  <si>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</si>
  <si>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</si>
  <si>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</si>
  <si>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</si>
  <si>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</si>
  <si>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</si>
  <si>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</si>
  <si>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</si>
  <si>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</si>
  <si>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</si>
  <si>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</si>
  <si>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</si>
  <si>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</si>
  <si>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</si>
  <si>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</si>
  <si>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</si>
  <si>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</si>
  <si>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</si>
  <si>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</si>
  <si>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</si>
  <si>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</si>
  <si>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</si>
  <si>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</si>
  <si>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</si>
  <si>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</si>
  <si>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</si>
  <si>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</si>
  <si>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</si>
  <si>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</si>
  <si>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</si>
  <si>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</si>
  <si>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</si>
  <si>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</si>
  <si>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</si>
  <si>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</si>
  <si>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</si>
  <si>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</si>
  <si>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</si>
  <si>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</si>
  <si>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</si>
  <si>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</si>
  <si>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</si>
  <si>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</si>
  <si>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</si>
  <si>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</si>
  <si>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</si>
  <si>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</si>
  <si>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</si>
  <si>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</si>
  <si>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</si>
  <si>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</si>
  <si>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</si>
  <si>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</si>
  <si>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</si>
  <si>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</si>
  <si>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</si>
  <si>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</si>
  <si>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</si>
  <si>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</si>
  <si>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</si>
  <si>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</si>
  <si>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</si>
  <si>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</si>
  <si>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</si>
  <si>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</si>
  <si>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</si>
  <si>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</si>
  <si>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</si>
  <si>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</si>
  <si>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</si>
  <si>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</si>
  <si>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</si>
  <si>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</si>
  <si>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</si>
  <si>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</si>
  <si>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</si>
  <si>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</si>
  <si>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</si>
  <si>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</si>
  <si>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</si>
  <si>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</si>
  <si>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</si>
  <si>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</si>
  <si>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</si>
  <si>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</si>
  <si>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</si>
  <si>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</si>
  <si>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</si>
  <si>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</si>
  <si>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</si>
  <si>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</si>
  <si>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</si>
  <si>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</si>
  <si>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</si>
  <si>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</si>
  <si>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</si>
  <si>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</si>
  <si>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</si>
  <si>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</si>
  <si>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</si>
  <si>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</si>
  <si>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</si>
  <si>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</si>
  <si>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</si>
  <si>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</si>
  <si>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</si>
  <si>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</si>
  <si>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</si>
  <si>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</si>
  <si>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</si>
  <si>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</si>
  <si>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</si>
  <si>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</si>
  <si>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</si>
  <si>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</si>
  <si>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</si>
  <si>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</si>
  <si>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</si>
  <si>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</si>
  <si>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</si>
  <si>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</si>
  <si>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</si>
  <si>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</si>
  <si>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</si>
  <si>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</si>
  <si>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</si>
  <si>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</si>
  <si>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</si>
  <si>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</si>
  <si>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</si>
  <si>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</si>
  <si>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</si>
  <si>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</si>
  <si>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</si>
  <si>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</si>
  <si>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</si>
  <si>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</si>
  <si>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</si>
  <si>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</si>
  <si>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</si>
  <si>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</si>
  <si>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</si>
  <si>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</si>
  <si>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</si>
  <si>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</si>
  <si>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</si>
  <si>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</si>
  <si>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</si>
  <si>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</si>
  <si>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</si>
  <si>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</si>
  <si>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</si>
  <si>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</si>
  <si>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</si>
  <si>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</si>
  <si>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</si>
  <si>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</si>
  <si>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</si>
  <si>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</si>
  <si>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</si>
  <si>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</si>
  <si>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</si>
  <si>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</si>
  <si>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</si>
  <si>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</si>
  <si>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</si>
  <si>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</si>
  <si>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</si>
  <si>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</si>
  <si>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</si>
  <si>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</si>
  <si>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</si>
  <si>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</si>
  <si>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</si>
  <si>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</si>
  <si>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</si>
  <si>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</si>
  <si>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</si>
  <si>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</si>
  <si>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</si>
  <si>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</si>
  <si>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</si>
  <si>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</si>
  <si>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</si>
  <si>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</si>
  <si>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</si>
  <si>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</si>
  <si>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</si>
  <si>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</si>
  <si>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</si>
  <si>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</si>
  <si>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</si>
  <si>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</si>
  <si>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</si>
  <si>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</si>
  <si>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</si>
  <si>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</si>
  <si>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</si>
  <si>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</si>
  <si>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</si>
  <si>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</si>
  <si>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</si>
  <si>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</si>
  <si>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</si>
  <si>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</si>
  <si>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</si>
  <si>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</si>
  <si>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</si>
  <si>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</si>
  <si>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</si>
  <si>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</si>
  <si>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</si>
  <si>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</si>
  <si>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</si>
  <si>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</si>
  <si>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</si>
  <si>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</si>
  <si>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</si>
  <si>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</si>
  <si>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</si>
  <si>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</si>
  <si>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</si>
  <si>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</si>
  <si>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</si>
  <si>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</si>
  <si>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</si>
  <si>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</si>
  <si>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</si>
  <si>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</si>
  <si>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</si>
  <si>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</si>
  <si>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</si>
  <si>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</si>
  <si>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</si>
  <si>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</si>
  <si>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</si>
  <si>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</si>
  <si>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</si>
  <si>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</si>
  <si>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</si>
  <si>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</si>
  <si>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</si>
  <si>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</si>
  <si>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</si>
  <si>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</si>
  <si>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</si>
  <si>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</si>
  <si>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</si>
  <si>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</si>
  <si>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</si>
  <si>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</si>
  <si>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</si>
  <si>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</si>
  <si>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</si>
  <si>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</si>
  <si>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</si>
  <si>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</si>
  <si>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</si>
  <si>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</si>
  <si>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</si>
  <si>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</si>
  <si>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</si>
  <si>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</si>
  <si>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</si>
  <si>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</si>
  <si>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</si>
  <si>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</si>
  <si>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</si>
  <si>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</si>
  <si>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</si>
  <si>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</si>
  <si>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</si>
  <si>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</si>
  <si>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</si>
  <si>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</si>
  <si>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</si>
  <si>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</si>
  <si>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</si>
  <si>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</si>
  <si>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</si>
  <si>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</si>
  <si>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</si>
  <si>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</si>
  <si>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</si>
  <si>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</si>
  <si>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</si>
  <si>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</si>
  <si>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</si>
  <si>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</si>
  <si>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</si>
  <si>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</si>
  <si>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</si>
  <si>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</si>
  <si>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</si>
  <si>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</si>
  <si>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</si>
  <si>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</si>
  <si>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</si>
  <si>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</si>
  <si>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</si>
  <si>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</si>
  <si>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</si>
  <si>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</si>
  <si>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</si>
  <si>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</si>
  <si>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</si>
  <si>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</si>
  <si>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</si>
  <si>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</si>
  <si>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</si>
  <si>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</si>
  <si>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</si>
  <si>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</si>
  <si>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</si>
  <si>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</si>
  <si>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</si>
  <si>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</si>
  <si>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</si>
  <si>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</si>
  <si>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</si>
  <si>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</si>
  <si>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</si>
  <si>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</si>
  <si>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</si>
  <si>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</si>
  <si>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</si>
  <si>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</si>
  <si>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</si>
  <si>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</si>
  <si>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</si>
  <si>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</si>
  <si>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</si>
  <si>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</si>
  <si>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</si>
  <si>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</si>
  <si>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</si>
  <si>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</si>
  <si>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</si>
  <si>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</si>
  <si>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</si>
  <si>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</si>
  <si>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</si>
  <si>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</si>
  <si>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</si>
  <si>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</si>
  <si>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</si>
  <si>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</si>
  <si>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</si>
  <si>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</si>
  <si>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</si>
  <si>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</si>
  <si>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</si>
  <si>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</si>
  <si>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</si>
  <si>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</si>
  <si>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</si>
  <si>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</si>
  <si>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</si>
  <si>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</si>
  <si>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</si>
  <si>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</si>
  <si>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</si>
  <si>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</si>
  <si>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</si>
  <si>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</si>
  <si>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</si>
  <si>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</si>
  <si>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</si>
  <si>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</si>
  <si>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</si>
  <si>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</si>
  <si>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</si>
  <si>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</si>
  <si>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</si>
  <si>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</si>
  <si>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</si>
  <si>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</si>
  <si>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</si>
  <si>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</si>
  <si>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</si>
  <si>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</si>
  <si>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</si>
  <si>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</si>
  <si>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</si>
  <si>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</si>
  <si>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</si>
  <si>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</si>
  <si>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</si>
  <si>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</si>
  <si>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</si>
  <si>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</si>
  <si>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</si>
  <si>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</si>
  <si>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</si>
  <si>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</si>
  <si>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</si>
  <si>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</si>
  <si>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</si>
  <si>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</si>
  <si>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</si>
  <si>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</si>
  <si>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</si>
  <si>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</si>
  <si>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</si>
  <si>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</si>
  <si>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</si>
  <si>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</si>
  <si>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</si>
  <si>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</si>
  <si>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</si>
  <si>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</si>
  <si>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</si>
  <si>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</si>
  <si>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</si>
  <si>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</si>
  <si>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</si>
  <si>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</si>
  <si>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</si>
  <si>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</si>
  <si>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</si>
  <si>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</si>
  <si>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</si>
  <si>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</si>
  <si>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</si>
  <si>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</si>
  <si>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</si>
  <si>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</si>
  <si>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</si>
  <si>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</si>
  <si>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</si>
  <si>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</si>
  <si>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</si>
  <si>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</si>
  <si>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</si>
  <si>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</si>
  <si>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</si>
  <si>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</si>
  <si>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</si>
  <si>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</si>
  <si>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</si>
  <si>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</si>
  <si>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</si>
  <si>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</si>
  <si>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</si>
  <si>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</si>
  <si>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</si>
  <si>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</si>
  <si>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</si>
  <si>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</si>
  <si>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</si>
  <si>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</si>
  <si>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</si>
  <si>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</si>
  <si>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</si>
  <si>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</si>
  <si>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</si>
  <si>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</si>
  <si>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</si>
  <si>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</si>
  <si>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</si>
  <si>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</si>
  <si>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</si>
  <si>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</si>
  <si>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</si>
  <si>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</si>
  <si>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</si>
  <si>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</si>
  <si>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</si>
  <si>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</si>
  <si>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</si>
  <si>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</si>
  <si>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</si>
  <si>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</si>
  <si>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</si>
  <si>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</si>
  <si>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</si>
  <si>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</si>
  <si>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</si>
  <si>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</si>
  <si>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</si>
  <si>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</si>
  <si>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</si>
  <si>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</si>
  <si>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</si>
  <si>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</si>
  <si>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</si>
  <si>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</si>
  <si>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</si>
  <si>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</si>
  <si>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</si>
  <si>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</si>
  <si>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</si>
  <si>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</si>
  <si>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</si>
  <si>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</si>
  <si>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</si>
  <si>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</si>
  <si>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</si>
  <si>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</si>
  <si>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</si>
  <si>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</si>
  <si>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</si>
  <si>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</si>
  <si>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</si>
  <si>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</si>
  <si>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</si>
  <si>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</si>
  <si>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</si>
  <si>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</si>
  <si>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</si>
  <si>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</si>
  <si>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</si>
  <si>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</si>
  <si>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</si>
  <si>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</si>
  <si>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</si>
  <si>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</si>
  <si>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</si>
  <si>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</si>
  <si>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</si>
  <si>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</si>
  <si>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</si>
  <si>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</si>
  <si>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</si>
  <si>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</si>
  <si>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</si>
  <si>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</si>
  <si>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</si>
  <si>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</si>
  <si>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</si>
  <si>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</si>
  <si>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</si>
  <si>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</si>
  <si>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</si>
  <si>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</si>
  <si>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</si>
  <si>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</si>
  <si>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</si>
  <si>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</si>
  <si>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</si>
  <si>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</si>
  <si>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</si>
  <si>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</si>
  <si>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</si>
  <si>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</si>
  <si>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</si>
  <si>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</si>
  <si>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</si>
  <si>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</si>
  <si>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</si>
  <si>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</si>
  <si>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</si>
  <si>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</si>
  <si>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</si>
  <si>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</si>
  <si>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</si>
  <si>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</si>
  <si>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</si>
  <si>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</si>
  <si>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</si>
  <si>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</si>
  <si>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</si>
  <si>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</si>
  <si>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</si>
  <si>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</si>
  <si>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</si>
  <si>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</si>
  <si>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</si>
  <si>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</si>
  <si>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</si>
  <si>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</si>
  <si>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</si>
  <si>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</si>
  <si>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</si>
  <si>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</si>
  <si>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</si>
  <si>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</si>
  <si>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</si>
  <si>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</si>
  <si>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</si>
  <si>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</si>
  <si>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</si>
  <si>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</si>
  <si>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</si>
  <si>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</si>
  <si>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</si>
  <si>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</si>
  <si>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</si>
  <si>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</si>
  <si>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</si>
  <si>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</si>
  <si>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</si>
  <si>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</si>
  <si>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</si>
  <si>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</si>
  <si>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</si>
  <si>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</si>
  <si>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</si>
  <si>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</si>
  <si>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</si>
  <si>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</si>
  <si>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</si>
  <si>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</si>
  <si>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</si>
  <si>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</si>
  <si>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</si>
  <si>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</si>
  <si>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</si>
  <si>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</si>
  <si>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</si>
  <si>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</si>
  <si>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</si>
  <si>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</si>
  <si>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</si>
  <si>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</si>
  <si>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</si>
  <si>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</si>
  <si>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</si>
  <si>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</si>
  <si>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</si>
  <si>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</si>
  <si>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</si>
  <si>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</si>
  <si>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</si>
  <si>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</si>
  <si>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</si>
  <si>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</si>
  <si>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</si>
  <si>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</si>
  <si>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</si>
  <si>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</si>
  <si>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</si>
  <si>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</si>
  <si>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</si>
  <si>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</si>
  <si>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</si>
  <si>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</si>
  <si>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</si>
  <si>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</si>
  <si>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</si>
  <si>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</si>
  <si>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</si>
  <si>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</si>
  <si>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</si>
  <si>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</si>
  <si>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</si>
  <si>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</si>
  <si>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</si>
  <si>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</si>
  <si>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</si>
  <si>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</si>
  <si>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</si>
  <si>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</si>
  <si>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</si>
  <si>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</si>
  <si>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</si>
  <si>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</si>
  <si>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</si>
  <si>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</si>
  <si>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</si>
  <si>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</si>
  <si>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</si>
  <si>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</si>
  <si>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</si>
  <si>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</si>
  <si>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</si>
  <si>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</si>
  <si>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</si>
  <si>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</si>
  <si>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</si>
  <si>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</si>
  <si>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</si>
  <si>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</si>
  <si>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</si>
  <si>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</si>
  <si>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</si>
  <si>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</si>
  <si>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</si>
  <si>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</si>
  <si>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</si>
  <si>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</si>
  <si>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</si>
  <si>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</si>
  <si>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</si>
  <si>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</si>
  <si>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</si>
  <si>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</si>
  <si>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</si>
  <si>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</si>
  <si>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</si>
  <si>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</si>
  <si>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</si>
  <si>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</si>
  <si>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</si>
  <si>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</si>
  <si>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</si>
  <si>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</si>
  <si>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</si>
  <si>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</si>
  <si>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</si>
  <si>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</si>
  <si>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</si>
  <si>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</si>
  <si>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</si>
  <si>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</si>
  <si>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</si>
  <si>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</si>
  <si>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</si>
  <si>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</si>
  <si>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</si>
  <si>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</si>
  <si>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</si>
  <si>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</si>
  <si>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</si>
  <si>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</si>
  <si>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</si>
  <si>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</si>
  <si>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</si>
  <si>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</si>
  <si>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</si>
  <si>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</si>
  <si>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</si>
  <si>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</si>
  <si>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</si>
  <si>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</si>
  <si>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</si>
  <si>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</si>
  <si>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</si>
  <si>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</si>
  <si>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</si>
  <si>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</si>
  <si>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</si>
  <si>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</si>
  <si>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</si>
  <si>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</si>
  <si>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</si>
  <si>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</si>
  <si>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</si>
  <si>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</si>
  <si>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</si>
  <si>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</si>
  <si>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</si>
  <si>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</si>
  <si>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</si>
  <si>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</si>
  <si>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</si>
  <si>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</si>
  <si>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</si>
  <si>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</si>
  <si>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</si>
  <si>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</si>
  <si>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</si>
  <si>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</si>
  <si>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</si>
  <si>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</si>
  <si>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</si>
  <si>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</si>
  <si>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</si>
  <si>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</si>
  <si>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</si>
  <si>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</si>
  <si>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</si>
  <si>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</si>
  <si>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</si>
  <si>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</si>
  <si>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</si>
  <si>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</si>
  <si>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</si>
  <si>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</si>
  <si>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</si>
  <si>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</si>
  <si>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</si>
  <si>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</si>
  <si>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</si>
  <si>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</si>
  <si>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</si>
  <si>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</si>
  <si>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</si>
  <si>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</si>
  <si>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</si>
  <si>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</si>
  <si>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</si>
  <si>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</si>
  <si>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</si>
  <si>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</si>
  <si>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</si>
  <si>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</si>
  <si>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</si>
  <si>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</si>
  <si>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</si>
  <si>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</si>
  <si>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</si>
  <si>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</si>
  <si>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</si>
  <si>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</si>
  <si>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</si>
  <si>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</si>
  <si>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</si>
  <si>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</si>
  <si>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</si>
  <si>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</si>
  <si>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</si>
  <si>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</si>
  <si>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</si>
  <si>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</si>
  <si>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</si>
  <si>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</si>
  <si>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</si>
  <si>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</si>
  <si>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</si>
  <si>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</si>
  <si>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</si>
  <si>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</si>
  <si>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</si>
  <si>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</si>
  <si>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</si>
  <si>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</si>
  <si>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</si>
  <si>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</si>
  <si>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</si>
  <si>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</si>
  <si>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</si>
  <si>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</si>
  <si>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</si>
  <si>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</si>
  <si>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</si>
  <si>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</si>
  <si>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</si>
  <si>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</si>
  <si>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</si>
  <si>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</si>
  <si>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</si>
  <si>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</si>
  <si>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</si>
  <si>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</si>
  <si>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</si>
  <si>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</si>
  <si>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</si>
  <si>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</si>
  <si>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</si>
  <si>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</si>
  <si>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</si>
  <si>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</si>
  <si>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</si>
  <si>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</si>
  <si>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</si>
  <si>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</si>
  <si>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</si>
  <si>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</si>
  <si>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</si>
  <si>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</si>
  <si>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</si>
  <si>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</si>
  <si>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</si>
  <si>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</si>
  <si>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</si>
  <si>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</si>
  <si>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</si>
  <si>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</si>
  <si>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</si>
  <si>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</si>
  <si>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</si>
  <si>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</si>
  <si>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</si>
  <si>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</si>
  <si>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</si>
  <si>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</si>
  <si>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</si>
  <si>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</si>
  <si>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</si>
  <si>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</si>
  <si>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</si>
  <si>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</si>
  <si>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</si>
  <si>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</si>
  <si>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</si>
  <si>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</si>
  <si>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</si>
  <si>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</si>
  <si>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</si>
  <si>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</si>
  <si>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</si>
  <si>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</si>
  <si>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</si>
  <si>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</si>
  <si>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</si>
  <si>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</si>
  <si>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</si>
  <si>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</si>
  <si>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</si>
  <si>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</si>
  <si>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</si>
  <si>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</si>
  <si>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</si>
  <si>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</si>
  <si>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</si>
  <si>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</si>
  <si>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</si>
  <si>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</si>
  <si>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</si>
  <si>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</si>
  <si>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</si>
  <si>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</si>
  <si>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</si>
  <si>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</si>
  <si>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</si>
  <si>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</si>
  <si>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</si>
  <si>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</si>
  <si>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</si>
  <si>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</si>
  <si>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</si>
  <si>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</si>
  <si>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</si>
  <si>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</si>
  <si>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</si>
  <si>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</si>
  <si>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</si>
  <si>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</si>
  <si>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</si>
  <si>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</si>
  <si>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</si>
  <si>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</si>
  <si>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</si>
  <si>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</si>
  <si>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</si>
  <si>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</si>
  <si>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</si>
  <si>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</si>
  <si>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</si>
  <si>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</si>
  <si>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</si>
  <si>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</si>
  <si>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</si>
  <si>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</si>
  <si>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</si>
  <si>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</si>
  <si>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</si>
  <si>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</si>
  <si>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</si>
  <si>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</si>
  <si>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</si>
  <si>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</si>
  <si>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</si>
  <si>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</si>
  <si>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</si>
  <si>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</si>
  <si>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</si>
  <si>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</si>
  <si>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</si>
  <si>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</si>
  <si>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</si>
  <si>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</si>
  <si>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</si>
  <si>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</si>
  <si>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</si>
  <si>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</si>
  <si>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</si>
  <si>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</si>
  <si>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</si>
  <si>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</si>
  <si>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</si>
  <si>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</si>
  <si>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</si>
  <si>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</si>
  <si>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</si>
  <si>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</si>
  <si>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</si>
  <si>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</si>
  <si>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</si>
  <si>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</si>
  <si>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</si>
  <si>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</si>
  <si>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</si>
  <si>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</si>
  <si>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</si>
  <si>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</si>
  <si>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</si>
  <si>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</si>
  <si>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</si>
  <si>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</si>
  <si>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</si>
  <si>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</si>
  <si>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</si>
  <si>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</si>
  <si>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</si>
  <si>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</si>
  <si>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</si>
  <si>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</si>
  <si>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</si>
  <si>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</si>
  <si>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</si>
  <si>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</si>
  <si>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</si>
  <si>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</si>
  <si>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</si>
  <si>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</si>
  <si>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</si>
  <si>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</si>
  <si>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</si>
  <si>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</si>
  <si>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</si>
  <si>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</si>
  <si>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</si>
  <si>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</si>
  <si>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</si>
  <si>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</si>
  <si>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</si>
  <si>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</si>
  <si>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</si>
  <si>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</si>
  <si>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</si>
  <si>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</si>
  <si>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</si>
  <si>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</si>
  <si>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</si>
  <si>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</si>
  <si>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</si>
  <si>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</si>
  <si>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</si>
  <si>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</si>
  <si>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</si>
  <si>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</si>
  <si>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</si>
  <si>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</si>
  <si>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</si>
  <si>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</si>
  <si>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</si>
  <si>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</si>
  <si>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</si>
  <si>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</si>
  <si>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</si>
  <si>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</si>
  <si>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</si>
  <si>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</si>
  <si>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</si>
  <si>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</si>
  <si>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</si>
  <si>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</si>
  <si>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</si>
  <si>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</si>
  <si>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</si>
  <si>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</si>
  <si>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</si>
  <si>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</si>
  <si>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</si>
  <si>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</si>
  <si>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</si>
  <si>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</si>
  <si>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</si>
  <si>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</si>
  <si>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</si>
  <si>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</si>
  <si>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</si>
  <si>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</si>
  <si>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</si>
  <si>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</si>
  <si>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</si>
  <si>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</si>
  <si>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</si>
  <si>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</si>
  <si>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</si>
  <si>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</si>
  <si>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</si>
  <si>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</si>
  <si>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</si>
  <si>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</si>
  <si>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</si>
  <si>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</si>
  <si>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</si>
  <si>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</si>
  <si>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</si>
  <si>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</si>
  <si>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</si>
  <si>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</si>
  <si>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</si>
  <si>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</si>
  <si>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</si>
  <si>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</si>
  <si>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</si>
  <si>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</si>
  <si>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</si>
  <si>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</si>
  <si>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</si>
  <si>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</si>
  <si>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</si>
  <si>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</si>
  <si>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</si>
  <si>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</si>
  <si>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</si>
  <si>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</si>
  <si>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</si>
  <si>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</si>
  <si>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</si>
  <si>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</si>
  <si>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</si>
  <si>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</si>
  <si>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</si>
  <si>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</si>
  <si>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</si>
  <si>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</si>
  <si>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</si>
  <si>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</si>
  <si>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</si>
  <si>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</si>
  <si>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</si>
  <si>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</si>
  <si>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</si>
  <si>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</si>
  <si>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</si>
  <si>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</si>
  <si>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</si>
  <si>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</si>
  <si>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</si>
  <si>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</si>
  <si>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</si>
  <si>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</si>
  <si>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</si>
  <si>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</si>
  <si>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</si>
  <si>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</si>
  <si>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</si>
  <si>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</si>
  <si>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</si>
  <si>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</si>
  <si>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</si>
  <si>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</si>
  <si>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</si>
  <si>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</si>
  <si>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</si>
  <si>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</si>
  <si>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</si>
  <si>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</si>
  <si>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</si>
  <si>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</si>
  <si>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</si>
  <si>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</si>
  <si>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</si>
  <si>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</si>
  <si>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</si>
  <si>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</si>
  <si>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</si>
  <si>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</si>
  <si>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</si>
  <si>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</si>
  <si>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</si>
  <si>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</si>
  <si>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</si>
  <si>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</si>
  <si>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</si>
  <si>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</si>
  <si>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</si>
  <si>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</si>
  <si>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</si>
  <si>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</si>
  <si>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</si>
  <si>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</si>
  <si>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</si>
  <si>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</si>
  <si>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</si>
  <si>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</si>
  <si>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</si>
  <si>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</si>
  <si>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</si>
  <si>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</si>
  <si>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</si>
  <si>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</si>
  <si>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</si>
  <si>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</si>
  <si>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</si>
  <si>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</si>
  <si>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</si>
  <si>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</si>
  <si>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</si>
  <si>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</si>
  <si>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</si>
  <si>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</si>
  <si>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</si>
  <si>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</si>
  <si>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</si>
  <si>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</si>
  <si>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</si>
  <si>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</si>
  <si>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</si>
  <si>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</si>
  <si>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</si>
  <si>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</si>
  <si>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</si>
  <si>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</si>
  <si>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</si>
  <si>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</si>
  <si>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</si>
  <si>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</si>
  <si>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</si>
  <si>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</si>
  <si>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</si>
  <si>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</si>
  <si>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</si>
  <si>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</si>
  <si>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</si>
  <si>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</si>
  <si>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</si>
  <si>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</si>
  <si>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</si>
  <si>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</si>
  <si>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</si>
  <si>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</si>
  <si>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</si>
  <si>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</si>
  <si>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</si>
  <si>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</si>
  <si>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</si>
  <si>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</si>
  <si>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</si>
  <si>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</si>
  <si>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</si>
  <si>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</si>
  <si>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</si>
  <si>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</si>
  <si>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</si>
  <si>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</si>
  <si>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</si>
  <si>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</si>
  <si>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</si>
  <si>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</si>
  <si>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</si>
  <si>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</si>
  <si>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</si>
  <si>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</si>
  <si>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</si>
  <si>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</si>
  <si>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</si>
  <si>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</si>
  <si>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</si>
  <si>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</si>
  <si>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</si>
  <si>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</si>
  <si>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</si>
  <si>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</si>
  <si>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</si>
  <si>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</si>
  <si>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</si>
  <si>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</si>
  <si>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</si>
  <si>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</si>
  <si>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</si>
  <si>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</si>
  <si>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</si>
  <si>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</si>
  <si>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</si>
  <si>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</si>
  <si>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</si>
  <si>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</si>
  <si>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</si>
  <si>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</si>
  <si>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</si>
  <si>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</si>
  <si>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</si>
  <si>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</si>
  <si>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</si>
  <si>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</si>
  <si>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</si>
  <si>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</si>
  <si>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</si>
  <si>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</si>
  <si>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</si>
  <si>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</si>
  <si>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</si>
  <si>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</si>
  <si>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</si>
  <si>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</si>
  <si>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</si>
  <si>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</si>
  <si>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</si>
  <si>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</si>
  <si>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</si>
  <si>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</si>
  <si>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</si>
  <si>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</si>
  <si>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</si>
  <si>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</si>
  <si>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</si>
  <si>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</si>
  <si>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</si>
  <si>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</si>
  <si>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</si>
  <si>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</si>
  <si>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</si>
  <si>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</si>
  <si>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</si>
  <si>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</si>
  <si>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</si>
  <si>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</si>
  <si>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</si>
  <si>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</si>
  <si>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</si>
  <si>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</si>
  <si>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</si>
  <si>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</si>
  <si>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</si>
  <si>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</si>
  <si>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</si>
  <si>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</si>
  <si>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</si>
  <si>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</si>
  <si>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</si>
  <si>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</si>
  <si>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</si>
  <si>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</si>
  <si>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</si>
  <si>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</si>
  <si>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</si>
  <si>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</si>
  <si>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</si>
  <si>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</si>
  <si>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</si>
  <si>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</si>
  <si>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</si>
  <si>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</si>
  <si>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</si>
  <si>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</si>
  <si>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</si>
  <si>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</si>
  <si>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</si>
  <si>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</si>
  <si>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</si>
  <si>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RFE International, Inc.</t>
  </si>
  <si>
    <t>Andy Webb</t>
  </si>
  <si>
    <t>andyw@rfeinc.com</t>
  </si>
  <si>
    <t>7758332888</t>
  </si>
  <si>
    <t>yes</t>
  </si>
  <si>
    <t>https://www.rfeinc.com/upload/files/RFE%20official%20conflict%20free%20policy%20statement.pdf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</si>
</sst>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feinc.com/upload/files/RFE%20official%20conflict%20free%20policy%20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969493B-CDA3-433D-9EBA-BBDC67E9382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1ECF1B8-964E-4D2C-9CC8-E4E894617E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1" sqref="G81:J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12487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45778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15821</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15821</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171</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171</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15821</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15821</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171</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171</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171</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171</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171</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171</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15822</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
      </c>
    </row>
    <row r="101" spans="2:7" ht="15.75" hidden="1">
      <c r="B101" s="236" t="s">
        <v>2433</v>
      </c>
      <c r="D101" s="282" t="str">
        <f>IF(AND(OR($D$27="Yes",$D$27=""),OR($D$33="Yes",$D$33="")),"Unknown","")</f>
        <v>Unknown</v>
      </c>
      <c r="E101" s="282" t="str">
        <f>IF(AND(OR($D$26="Yes",$D$26=""),OR($D$32="Yes",$D$32="")),"None","")</f>
        <v>None</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AFC73A9-48D5-41D4-875A-3583036C994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9" sqref="C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748</v>
      </c>
      <c r="B5" s="182" t="s">
        <v>1099</v>
      </c>
      <c r="C5" s="186" t="s">
        <v>2099</v>
      </c>
      <c r="D5" s="230"/>
      <c r="E5" s="182" t="s">
        <v>1069</v>
      </c>
      <c r="F5" s="182" t="s">
        <v>748</v>
      </c>
      <c r="G5" s="182" t="s">
        <v>13177</v>
      </c>
      <c r="H5" s="183">
        <v>0</v>
      </c>
      <c r="I5" s="184" t="s">
        <v>2398</v>
      </c>
      <c r="J5" s="184" t="s">
        <v>13540</v>
      </c>
      <c r="K5" s="224"/>
      <c r="L5" s="224"/>
      <c r="M5" s="224"/>
      <c r="N5" s="224"/>
      <c r="O5" s="224"/>
      <c r="P5" s="185"/>
      <c r="Q5" s="225"/>
      <c r="R5" s="182" t="str">
        <f ca="1">IF(ISERROR($V5),"",OFFSET('Smelter Look-up'!$C$4,$V5-4,0)&amp;"")</f>
        <v>Gejiu Non-Ferrous Metal Processing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443</v>
      </c>
      <c r="X5" s="227">
        <f t="shared" ref="X5" si="0">IF(AND(C5="Smelter not listed",OR(LEN(D5)=0,LEN(E5)=0)),1,0)</f>
        <v>0</v>
      </c>
      <c r="AB5" s="228" t="str">
        <f t="shared" ref="AB5" si="1">B5&amp;C5</f>
        <v>TinGejiu Non-Ferrous Metal Processing Co., Ltd.</v>
      </c>
    </row>
    <row r="6" spans="1:34" s="227" customFormat="1" ht="20.100000000000001" customHeight="1">
      <c r="A6" s="262" t="s">
        <v>739</v>
      </c>
      <c r="B6" s="182" t="s">
        <v>1100</v>
      </c>
      <c r="C6" s="186" t="s">
        <v>13196</v>
      </c>
      <c r="D6" s="230"/>
      <c r="E6" s="182" t="s">
        <v>1069</v>
      </c>
      <c r="F6" s="182" t="s">
        <v>739</v>
      </c>
      <c r="G6" s="182" t="s">
        <v>13177</v>
      </c>
      <c r="H6" s="183">
        <v>0</v>
      </c>
      <c r="I6" s="184" t="s">
        <v>1694</v>
      </c>
      <c r="J6" s="184" t="s">
        <v>13535</v>
      </c>
      <c r="K6" s="224"/>
      <c r="L6" s="224"/>
      <c r="M6" s="224"/>
      <c r="N6" s="224"/>
      <c r="O6" s="224"/>
      <c r="P6" s="185"/>
      <c r="Q6" s="225"/>
      <c r="R6" s="182" t="str">
        <f ca="1">IF(ISERROR($V6),"",OFFSET('Smelter Look-up'!$C$4,$V6-4,0)&amp;"")</f>
        <v>Yanling Jincheng Tantalum &amp; Niobium Co., Ltd.</v>
      </c>
      <c r="S6" s="181" t="str">
        <f t="shared" ref="S6:S37" ca="1" si="2">IF(B6="","",IF(ISERROR(MATCH($E6,CL,0)),"Unknown",INDIRECT("'C'!$A$"&amp;MATCH($E6,CL,0)+1)))</f>
        <v>CN</v>
      </c>
      <c r="T6" s="181" t="str">
        <f ca="1">IF(B6="","",IF(ISERROR(MATCH($J6,SorP!$B$1:$B$6226,0)),"",INDIRECT("'SorP'!$A$"&amp;MATCH($S6&amp;$J6,SorP!C:C,0))))</f>
        <v>CN-HN</v>
      </c>
      <c r="U6" s="201"/>
      <c r="V6" s="226">
        <f>IF(C6="",NA(),IF(OR(C6="Smelter not listed",C6="Smelter not yet identified"),MATCH($B6&amp;$D6,'Smelter Look-up'!$J:$J,0),MATCH($B6&amp;$C6,'Smelter Look-up'!$J:$J,0)))</f>
        <v>393</v>
      </c>
      <c r="X6" s="227">
        <f t="shared" ref="X6:X37" si="3">IF(AND(C6="Smelter not listed",OR(LEN(D6)=0,LEN(E6)=0)),1,0)</f>
        <v>0</v>
      </c>
      <c r="AB6" s="228" t="str">
        <f t="shared" ref="AB6:AB37" si="4">B6&amp;C6</f>
        <v>TantalumYanling Jincheng Tantalum &amp; Niobium Co., Ltd.</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A9EFC70-CD50-429E-9538-9E9E6B3E1FC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RFE International,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Webb</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andyw@rfeinc.com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7758332888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Webb</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andyw@rfeinc.com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f>IF(AND($B$14="Yes",$B$19="Yes"),Declaration!D56,0)</f>
        <v>1</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https://www.rfeinc.com/upload/files/RFE%20official%20conflict%20free%20policy%20statement.pdf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Andy Webb</cp:lastModifiedBy>
  <cp:lastPrinted>2015-04-21T20:47:43Z</cp:lastPrinted>
  <dcterms:created xsi:type="dcterms:W3CDTF">2010-06-21T21:00:23Z</dcterms:created>
  <dcterms:modified xsi:type="dcterms:W3CDTF">2025-12-02T00:35:20Z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